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850" windowHeight="8805"/>
  </bookViews>
  <sheets>
    <sheet name="Carátula" sheetId="17" r:id="rId1"/>
    <sheet name="CM GR Mlls" sheetId="4" r:id="rId2"/>
    <sheet name="CM GL Mlls" sheetId="5" r:id="rId3"/>
    <sheet name="CM GR" sheetId="3" r:id="rId4"/>
    <sheet name="CM GL" sheetId="1" r:id="rId5"/>
    <sheet name="Cuadro1" sheetId="11" r:id="rId6"/>
    <sheet name="Cuadro2" sheetId="12" r:id="rId7"/>
    <sheet name="Cuadro3" sheetId="14" r:id="rId8"/>
    <sheet name="Cuadro4" sheetId="16" r:id="rId9"/>
    <sheet name="Hoja10" sheetId="13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'CM GL Mlls'!$A$6:$J$30</definedName>
    <definedName name="_xlnm._FilterDatabase" localSheetId="1" hidden="1">'CM GR Mlls'!$A$6:$J$31</definedName>
    <definedName name="_xlnm._FilterDatabase" localSheetId="6" hidden="1">Cuadro2!$B$4:$R$26</definedName>
    <definedName name="CM">[1]Data!$B$1</definedName>
    <definedName name="consulta" localSheetId="2">'CM GL Mlls'!$7:$30</definedName>
    <definedName name="consulta" localSheetId="3">'CM GR'!$7:$31</definedName>
    <definedName name="consulta" localSheetId="1">'CM GR Mlls'!$7:$31</definedName>
    <definedName name="consulta">'CM GL'!$7:$30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 localSheetId="0">'[3]GRUPOS POR TIPO'!$D$3:$IV$3</definedName>
    <definedName name="fecha" localSheetId="2">'CM GL Mlls'!#REF!</definedName>
    <definedName name="fecha" localSheetId="3">'CM GR'!#REF!</definedName>
    <definedName name="fecha" localSheetId="1">'CM GR Mlls'!#REF!</definedName>
    <definedName name="fecha" localSheetId="6">'CM GL'!#REF!</definedName>
    <definedName name="fecha" localSheetId="8">'CM GL'!#REF!</definedName>
    <definedName name="fecha">'CM GL'!#REF!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titulo" localSheetId="2">'CM GL Mlls'!$6:$6</definedName>
    <definedName name="titulo" localSheetId="3">'CM GR'!$6:$6</definedName>
    <definedName name="titulo" localSheetId="1">'CM GR Mlls'!$6:$6</definedName>
    <definedName name="titulo">'CM GL'!$6:$6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D21" i="14" l="1"/>
  <c r="D20" i="14"/>
  <c r="D19" i="14"/>
  <c r="C13" i="14"/>
  <c r="C14" i="14"/>
  <c r="C15" i="14"/>
  <c r="E19" i="14"/>
  <c r="F19" i="14"/>
  <c r="G19" i="14"/>
  <c r="H19" i="14"/>
  <c r="E20" i="14"/>
  <c r="F20" i="14"/>
  <c r="G20" i="14"/>
  <c r="H20" i="14"/>
  <c r="E21" i="14"/>
  <c r="F21" i="14"/>
  <c r="G21" i="14"/>
  <c r="H21" i="14"/>
  <c r="I20" i="14"/>
  <c r="I21" i="14"/>
  <c r="I19" i="14"/>
  <c r="D14" i="14"/>
  <c r="E14" i="14"/>
  <c r="F14" i="14"/>
  <c r="G14" i="14"/>
  <c r="H14" i="14"/>
  <c r="I14" i="14"/>
  <c r="D15" i="14"/>
  <c r="E15" i="14"/>
  <c r="F15" i="14"/>
  <c r="G15" i="14"/>
  <c r="H15" i="14"/>
  <c r="I15" i="14"/>
  <c r="E13" i="14"/>
  <c r="F13" i="14"/>
  <c r="G13" i="14"/>
  <c r="H13" i="14"/>
  <c r="I13" i="14"/>
  <c r="D13" i="14"/>
  <c r="D10" i="14"/>
  <c r="E10" i="14"/>
  <c r="F10" i="14"/>
  <c r="G10" i="14"/>
  <c r="H10" i="14"/>
  <c r="I10" i="14"/>
  <c r="M48" i="12" l="1"/>
  <c r="L48" i="12"/>
  <c r="C58" i="12" l="1"/>
  <c r="D58" i="12"/>
  <c r="E58" i="12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3" i="13"/>
  <c r="G12" i="13"/>
  <c r="G22" i="13" s="1"/>
  <c r="E12" i="13"/>
  <c r="E22" i="13" s="1"/>
  <c r="F22" i="13" s="1"/>
  <c r="C12" i="13"/>
  <c r="F17" i="12"/>
  <c r="L17" i="12"/>
  <c r="K17" i="12"/>
  <c r="C17" i="12"/>
  <c r="D22" i="13"/>
  <c r="C22" i="13"/>
  <c r="H9" i="13" l="1"/>
  <c r="H17" i="13"/>
  <c r="H3" i="13"/>
  <c r="H6" i="13"/>
  <c r="H22" i="13"/>
  <c r="H8" i="13"/>
  <c r="H4" i="13"/>
  <c r="H20" i="13"/>
  <c r="H5" i="13"/>
  <c r="H10" i="13"/>
  <c r="H19" i="13"/>
  <c r="F15" i="13"/>
  <c r="F11" i="13"/>
  <c r="F13" i="13"/>
  <c r="F21" i="13"/>
  <c r="F9" i="13"/>
  <c r="H16" i="13"/>
  <c r="H18" i="13"/>
  <c r="H12" i="13"/>
  <c r="H14" i="13"/>
  <c r="H7" i="13"/>
  <c r="F4" i="13"/>
  <c r="F20" i="13"/>
  <c r="F5" i="13"/>
  <c r="F10" i="13"/>
  <c r="F19" i="13"/>
  <c r="F16" i="13"/>
  <c r="F18" i="13"/>
  <c r="F12" i="13"/>
  <c r="F14" i="13"/>
  <c r="F7" i="13"/>
  <c r="H15" i="13"/>
  <c r="H11" i="13"/>
  <c r="H13" i="13"/>
  <c r="H21" i="13"/>
  <c r="F3" i="13"/>
  <c r="F6" i="13"/>
  <c r="F8" i="13"/>
  <c r="F17" i="13"/>
  <c r="S7" i="11" l="1"/>
  <c r="S8" i="11"/>
  <c r="S9" i="11"/>
  <c r="S10" i="11"/>
  <c r="S11" i="11"/>
  <c r="S6" i="11"/>
  <c r="F24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10" i="12"/>
  <c r="F9" i="12"/>
  <c r="F8" i="12"/>
  <c r="F7" i="12"/>
  <c r="F6" i="12"/>
  <c r="E24" i="12"/>
  <c r="E23" i="12"/>
  <c r="E22" i="12"/>
  <c r="E21" i="12"/>
  <c r="G21" i="12" s="1"/>
  <c r="E20" i="12"/>
  <c r="G20" i="12" s="1"/>
  <c r="E19" i="12"/>
  <c r="E18" i="12"/>
  <c r="E17" i="12"/>
  <c r="G17" i="12" s="1"/>
  <c r="E16" i="12"/>
  <c r="G16" i="12" s="1"/>
  <c r="E15" i="12"/>
  <c r="G15" i="12" s="1"/>
  <c r="E14" i="12"/>
  <c r="E13" i="12"/>
  <c r="E12" i="12"/>
  <c r="G12" i="12" s="1"/>
  <c r="E11" i="12"/>
  <c r="G11" i="12" s="1"/>
  <c r="E10" i="12"/>
  <c r="E9" i="12"/>
  <c r="E8" i="12"/>
  <c r="E7" i="12"/>
  <c r="I7" i="12" s="1"/>
  <c r="Q11" i="12"/>
  <c r="R11" i="12"/>
  <c r="Q12" i="12"/>
  <c r="R12" i="12"/>
  <c r="Q13" i="12"/>
  <c r="R13" i="12"/>
  <c r="Q14" i="12"/>
  <c r="R14" i="12"/>
  <c r="Q15" i="12"/>
  <c r="R15" i="12"/>
  <c r="Q16" i="12"/>
  <c r="R16" i="12"/>
  <c r="Q17" i="12"/>
  <c r="R17" i="12"/>
  <c r="Q18" i="12"/>
  <c r="R18" i="12"/>
  <c r="Q19" i="12"/>
  <c r="R19" i="12"/>
  <c r="Q20" i="12"/>
  <c r="R20" i="12"/>
  <c r="Q21" i="12"/>
  <c r="R21" i="12"/>
  <c r="Q22" i="12"/>
  <c r="R22" i="12"/>
  <c r="Q23" i="12"/>
  <c r="R23" i="12"/>
  <c r="Q24" i="12"/>
  <c r="R24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R25" i="12"/>
  <c r="Q25" i="12"/>
  <c r="N25" i="12"/>
  <c r="M25" i="12"/>
  <c r="E25" i="12"/>
  <c r="H25" i="12" s="1"/>
  <c r="R10" i="12"/>
  <c r="Q10" i="12"/>
  <c r="N10" i="12"/>
  <c r="M10" i="12"/>
  <c r="R9" i="12"/>
  <c r="Q9" i="12"/>
  <c r="N9" i="12"/>
  <c r="M9" i="12"/>
  <c r="R8" i="12"/>
  <c r="Q8" i="12"/>
  <c r="N8" i="12"/>
  <c r="M8" i="12"/>
  <c r="R7" i="12"/>
  <c r="Q7" i="12"/>
  <c r="N7" i="12"/>
  <c r="M7" i="12"/>
  <c r="R6" i="12"/>
  <c r="Q6" i="12"/>
  <c r="N6" i="12"/>
  <c r="M6" i="12"/>
  <c r="E6" i="12"/>
  <c r="E6" i="11"/>
  <c r="G6" i="11" s="1"/>
  <c r="E7" i="11"/>
  <c r="G7" i="11" s="1"/>
  <c r="E8" i="11"/>
  <c r="G8" i="11"/>
  <c r="E9" i="11"/>
  <c r="G9" i="11"/>
  <c r="E10" i="11"/>
  <c r="G10" i="11" s="1"/>
  <c r="E11" i="11"/>
  <c r="H8" i="11" s="1"/>
  <c r="I9" i="12" l="1"/>
  <c r="G10" i="12"/>
  <c r="G14" i="12"/>
  <c r="G13" i="12"/>
  <c r="G19" i="12"/>
  <c r="G23" i="12"/>
  <c r="H16" i="12"/>
  <c r="I12" i="12"/>
  <c r="H24" i="12"/>
  <c r="H19" i="12"/>
  <c r="I15" i="12"/>
  <c r="I6" i="12"/>
  <c r="I20" i="12"/>
  <c r="H9" i="12"/>
  <c r="H11" i="12"/>
  <c r="H15" i="12"/>
  <c r="H18" i="12"/>
  <c r="H22" i="12"/>
  <c r="H12" i="12"/>
  <c r="G22" i="12"/>
  <c r="I13" i="12"/>
  <c r="H21" i="12"/>
  <c r="H14" i="12"/>
  <c r="G18" i="12"/>
  <c r="H23" i="12"/>
  <c r="I14" i="12"/>
  <c r="G24" i="12"/>
  <c r="H6" i="12"/>
  <c r="G25" i="12"/>
  <c r="H13" i="12"/>
  <c r="H17" i="12"/>
  <c r="H20" i="12"/>
  <c r="H7" i="12"/>
  <c r="H8" i="12"/>
  <c r="G7" i="12"/>
  <c r="G6" i="12"/>
  <c r="H10" i="12"/>
  <c r="G9" i="12"/>
  <c r="G8" i="12"/>
  <c r="H9" i="11"/>
  <c r="H10" i="11"/>
  <c r="H6" i="11"/>
  <c r="H11" i="11"/>
  <c r="H7" i="11"/>
  <c r="G11" i="11"/>
  <c r="Q11" i="11" l="1"/>
  <c r="Q10" i="11"/>
  <c r="Q7" i="11"/>
  <c r="Q6" i="11"/>
  <c r="Q9" i="11"/>
  <c r="Q8" i="11"/>
  <c r="M11" i="11"/>
  <c r="M10" i="11"/>
  <c r="M7" i="11"/>
  <c r="M6" i="11"/>
  <c r="M9" i="11"/>
  <c r="M8" i="11"/>
  <c r="R11" i="11"/>
  <c r="R10" i="11"/>
  <c r="R7" i="11"/>
  <c r="R6" i="11"/>
  <c r="R9" i="11"/>
  <c r="R8" i="11"/>
  <c r="N11" i="11"/>
  <c r="N9" i="11"/>
  <c r="N6" i="11"/>
  <c r="N7" i="11"/>
  <c r="N10" i="11"/>
  <c r="N8" i="11"/>
  <c r="E38" i="5"/>
  <c r="F38" i="5"/>
  <c r="G38" i="5"/>
  <c r="H38" i="5"/>
  <c r="I38" i="5"/>
  <c r="J38" i="5"/>
  <c r="D38" i="5"/>
  <c r="E37" i="5"/>
  <c r="F37" i="5"/>
  <c r="G37" i="5"/>
  <c r="H37" i="5"/>
  <c r="I37" i="5"/>
  <c r="J37" i="5"/>
  <c r="D37" i="5"/>
  <c r="E36" i="5"/>
  <c r="F36" i="5"/>
  <c r="G36" i="5"/>
  <c r="H36" i="5"/>
  <c r="I36" i="5"/>
  <c r="J36" i="5"/>
  <c r="D36" i="5"/>
  <c r="E35" i="5"/>
  <c r="F35" i="5"/>
  <c r="G35" i="5"/>
  <c r="H35" i="5"/>
  <c r="I35" i="5"/>
  <c r="J35" i="5"/>
  <c r="D35" i="5"/>
  <c r="E34" i="5"/>
  <c r="F34" i="5"/>
  <c r="G34" i="5"/>
  <c r="H34" i="5"/>
  <c r="I34" i="5"/>
  <c r="J34" i="5"/>
  <c r="D34" i="5"/>
  <c r="E34" i="4"/>
  <c r="E39" i="4" s="1"/>
  <c r="F34" i="4"/>
  <c r="G34" i="4"/>
  <c r="H34" i="4"/>
  <c r="H39" i="4" s="1"/>
  <c r="I34" i="4"/>
  <c r="I39" i="4" s="1"/>
  <c r="J34" i="4"/>
  <c r="E35" i="4"/>
  <c r="F35" i="4"/>
  <c r="F39" i="4" s="1"/>
  <c r="G35" i="4"/>
  <c r="G39" i="4" s="1"/>
  <c r="H35" i="4"/>
  <c r="I35" i="4"/>
  <c r="J35" i="4"/>
  <c r="J39" i="4" s="1"/>
  <c r="E36" i="4"/>
  <c r="F36" i="4"/>
  <c r="G36" i="4"/>
  <c r="H36" i="4"/>
  <c r="I36" i="4"/>
  <c r="J36" i="4"/>
  <c r="E37" i="4"/>
  <c r="F37" i="4"/>
  <c r="G37" i="4"/>
  <c r="H37" i="4"/>
  <c r="I37" i="4"/>
  <c r="J37" i="4"/>
  <c r="E38" i="4"/>
  <c r="F38" i="4"/>
  <c r="G38" i="4"/>
  <c r="H38" i="4"/>
  <c r="I38" i="4"/>
  <c r="J38" i="4"/>
  <c r="D39" i="5" l="1"/>
  <c r="E39" i="5"/>
  <c r="I39" i="5"/>
  <c r="H39" i="5"/>
  <c r="F39" i="5"/>
  <c r="J39" i="5"/>
  <c r="G39" i="5"/>
  <c r="J7" i="5" l="1"/>
  <c r="I7" i="5"/>
  <c r="H7" i="5"/>
  <c r="G7" i="5"/>
  <c r="F7" i="5"/>
  <c r="E7" i="5"/>
  <c r="J30" i="5"/>
  <c r="I30" i="5"/>
  <c r="H30" i="5"/>
  <c r="G30" i="5"/>
  <c r="F30" i="5"/>
  <c r="E30" i="5"/>
  <c r="D30" i="5"/>
  <c r="J29" i="5"/>
  <c r="I29" i="5"/>
  <c r="H29" i="5"/>
  <c r="G29" i="5"/>
  <c r="F29" i="5"/>
  <c r="E29" i="5"/>
  <c r="D29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D7" i="5"/>
  <c r="J7" i="4"/>
  <c r="I7" i="4"/>
  <c r="H7" i="4"/>
  <c r="G7" i="4"/>
  <c r="F7" i="4"/>
  <c r="E7" i="4"/>
  <c r="J31" i="4"/>
  <c r="I31" i="4"/>
  <c r="H31" i="4"/>
  <c r="G31" i="4"/>
  <c r="F31" i="4"/>
  <c r="E31" i="4"/>
  <c r="J30" i="4"/>
  <c r="I30" i="4"/>
  <c r="H30" i="4"/>
  <c r="G30" i="4"/>
  <c r="F30" i="4"/>
  <c r="E30" i="4"/>
  <c r="J29" i="4"/>
  <c r="I29" i="4"/>
  <c r="H29" i="4"/>
  <c r="G29" i="4"/>
  <c r="F29" i="4"/>
  <c r="E29" i="4"/>
  <c r="J28" i="4"/>
  <c r="I28" i="4"/>
  <c r="H28" i="4"/>
  <c r="G28" i="4"/>
  <c r="F28" i="4"/>
  <c r="E28" i="4"/>
  <c r="D28" i="4"/>
  <c r="J27" i="4"/>
  <c r="I27" i="4"/>
  <c r="H27" i="4"/>
  <c r="G27" i="4"/>
  <c r="F27" i="4"/>
  <c r="E27" i="4"/>
  <c r="J26" i="4"/>
  <c r="I26" i="4"/>
  <c r="H26" i="4"/>
  <c r="G26" i="4"/>
  <c r="F26" i="4"/>
  <c r="E26" i="4"/>
  <c r="J25" i="4"/>
  <c r="I25" i="4"/>
  <c r="H25" i="4"/>
  <c r="G25" i="4"/>
  <c r="F25" i="4"/>
  <c r="E25" i="4"/>
  <c r="J24" i="4"/>
  <c r="I24" i="4"/>
  <c r="H24" i="4"/>
  <c r="G24" i="4"/>
  <c r="F24" i="4"/>
  <c r="E24" i="4"/>
  <c r="J23" i="4"/>
  <c r="I23" i="4"/>
  <c r="H23" i="4"/>
  <c r="G23" i="4"/>
  <c r="F23" i="4"/>
  <c r="E23" i="4"/>
  <c r="J22" i="4"/>
  <c r="I22" i="4"/>
  <c r="H22" i="4"/>
  <c r="G22" i="4"/>
  <c r="F22" i="4"/>
  <c r="E22" i="4"/>
  <c r="J21" i="4"/>
  <c r="I21" i="4"/>
  <c r="H21" i="4"/>
  <c r="G21" i="4"/>
  <c r="F21" i="4"/>
  <c r="E21" i="4"/>
  <c r="J20" i="4"/>
  <c r="I20" i="4"/>
  <c r="H20" i="4"/>
  <c r="G20" i="4"/>
  <c r="F20" i="4"/>
  <c r="E20" i="4"/>
  <c r="J19" i="4"/>
  <c r="I19" i="4"/>
  <c r="H19" i="4"/>
  <c r="G19" i="4"/>
  <c r="F19" i="4"/>
  <c r="E19" i="4"/>
  <c r="J18" i="4"/>
  <c r="I18" i="4"/>
  <c r="H18" i="4"/>
  <c r="G18" i="4"/>
  <c r="F18" i="4"/>
  <c r="E18" i="4"/>
  <c r="J17" i="4"/>
  <c r="I17" i="4"/>
  <c r="H17" i="4"/>
  <c r="G17" i="4"/>
  <c r="F17" i="4"/>
  <c r="E17" i="4"/>
  <c r="J16" i="4"/>
  <c r="I16" i="4"/>
  <c r="H16" i="4"/>
  <c r="G16" i="4"/>
  <c r="F16" i="4"/>
  <c r="E16" i="4"/>
  <c r="J15" i="4"/>
  <c r="I15" i="4"/>
  <c r="H15" i="4"/>
  <c r="G15" i="4"/>
  <c r="F15" i="4"/>
  <c r="E15" i="4"/>
  <c r="J14" i="4"/>
  <c r="I14" i="4"/>
  <c r="H14" i="4"/>
  <c r="G14" i="4"/>
  <c r="F14" i="4"/>
  <c r="E14" i="4"/>
  <c r="J13" i="4"/>
  <c r="I13" i="4"/>
  <c r="H13" i="4"/>
  <c r="G13" i="4"/>
  <c r="F13" i="4"/>
  <c r="E13" i="4"/>
  <c r="J12" i="4"/>
  <c r="I12" i="4"/>
  <c r="H12" i="4"/>
  <c r="G12" i="4"/>
  <c r="F12" i="4"/>
  <c r="E12" i="4"/>
  <c r="J11" i="4"/>
  <c r="I11" i="4"/>
  <c r="H11" i="4"/>
  <c r="G11" i="4"/>
  <c r="F11" i="4"/>
  <c r="E11" i="4"/>
  <c r="J10" i="4"/>
  <c r="I10" i="4"/>
  <c r="H10" i="4"/>
  <c r="G10" i="4"/>
  <c r="F10" i="4"/>
  <c r="E10" i="4"/>
  <c r="J9" i="4"/>
  <c r="I9" i="4"/>
  <c r="H9" i="4"/>
  <c r="G9" i="4"/>
  <c r="F9" i="4"/>
  <c r="E9" i="4"/>
  <c r="J8" i="4"/>
  <c r="I8" i="4"/>
  <c r="H8" i="4"/>
  <c r="G8" i="4"/>
  <c r="F8" i="4"/>
  <c r="E8" i="4"/>
  <c r="D7" i="4"/>
  <c r="C31" i="3" l="1"/>
  <c r="D31" i="4" s="1"/>
  <c r="C30" i="3"/>
  <c r="D30" i="4" s="1"/>
  <c r="C29" i="3"/>
  <c r="D29" i="4" s="1"/>
  <c r="C27" i="3"/>
  <c r="D27" i="4" s="1"/>
  <c r="C26" i="3"/>
  <c r="D26" i="4" s="1"/>
  <c r="C25" i="3"/>
  <c r="D25" i="4" s="1"/>
  <c r="C24" i="3"/>
  <c r="D24" i="4" s="1"/>
  <c r="C23" i="3"/>
  <c r="D23" i="4" s="1"/>
  <c r="C22" i="3"/>
  <c r="D22" i="4" s="1"/>
  <c r="C21" i="3"/>
  <c r="D21" i="4" s="1"/>
  <c r="C20" i="3"/>
  <c r="D20" i="4" s="1"/>
  <c r="C19" i="3"/>
  <c r="D19" i="4" s="1"/>
  <c r="C18" i="3"/>
  <c r="D18" i="4" s="1"/>
  <c r="C17" i="3"/>
  <c r="D17" i="4" s="1"/>
  <c r="C16" i="3"/>
  <c r="D16" i="4" s="1"/>
  <c r="C15" i="3"/>
  <c r="D15" i="4" s="1"/>
  <c r="C14" i="3"/>
  <c r="D14" i="4" s="1"/>
  <c r="C13" i="3"/>
  <c r="D13" i="4" s="1"/>
  <c r="C12" i="3"/>
  <c r="D12" i="4" s="1"/>
  <c r="C11" i="3"/>
  <c r="D11" i="4" s="1"/>
  <c r="C10" i="3"/>
  <c r="D10" i="4" s="1"/>
  <c r="C9" i="3"/>
  <c r="D9" i="4" s="1"/>
  <c r="C8" i="3"/>
  <c r="D8" i="4" s="1"/>
  <c r="D35" i="4" l="1"/>
  <c r="D37" i="4"/>
  <c r="D36" i="4"/>
  <c r="D34" i="4"/>
  <c r="D38" i="4"/>
  <c r="D39" i="4" l="1"/>
</calcChain>
</file>

<file path=xl/sharedStrings.xml><?xml version="1.0" encoding="utf-8"?>
<sst xmlns="http://schemas.openxmlformats.org/spreadsheetml/2006/main" count="496" uniqueCount="180">
  <si>
    <t>Consulta de Transferencias a los Gobiernos Nacional, Regional, Local y EPS</t>
  </si>
  <si>
    <t>Gobiernos Locales</t>
  </si>
  <si>
    <t>Código</t>
  </si>
  <si>
    <t>Nombre</t>
  </si>
  <si>
    <t>02</t>
  </si>
  <si>
    <t xml:space="preserve">  ANCASH</t>
  </si>
  <si>
    <t>03</t>
  </si>
  <si>
    <t xml:space="preserve">  APURIMAC</t>
  </si>
  <si>
    <t>04</t>
  </si>
  <si>
    <t xml:space="preserve">  AREQUIPA</t>
  </si>
  <si>
    <t>05</t>
  </si>
  <si>
    <t xml:space="preserve">  AYACUCHO</t>
  </si>
  <si>
    <t>06</t>
  </si>
  <si>
    <t xml:space="preserve">  CAJAMARCA</t>
  </si>
  <si>
    <t>07</t>
  </si>
  <si>
    <t xml:space="preserve">  PROVINCIA CONSTITUCIONAL DEL CALLAO</t>
  </si>
  <si>
    <t>08</t>
  </si>
  <si>
    <t xml:space="preserve">  CUSCO</t>
  </si>
  <si>
    <t>09</t>
  </si>
  <si>
    <t xml:space="preserve">  HUANCAVELICA</t>
  </si>
  <si>
    <t>10</t>
  </si>
  <si>
    <t xml:space="preserve">  HUANUCO</t>
  </si>
  <si>
    <t>11</t>
  </si>
  <si>
    <t xml:space="preserve">  ICA</t>
  </si>
  <si>
    <t>12</t>
  </si>
  <si>
    <t xml:space="preserve">  JUNIN</t>
  </si>
  <si>
    <t>13</t>
  </si>
  <si>
    <t xml:space="preserve">  LA LIBERTAD</t>
  </si>
  <si>
    <t>14</t>
  </si>
  <si>
    <t xml:space="preserve">  LAMBAYEQUE</t>
  </si>
  <si>
    <t>15</t>
  </si>
  <si>
    <t xml:space="preserve">  LIMA</t>
  </si>
  <si>
    <t>17</t>
  </si>
  <si>
    <t xml:space="preserve">  MADRE DE DIOS</t>
  </si>
  <si>
    <t>18</t>
  </si>
  <si>
    <t xml:space="preserve">  MOQUEGUA</t>
  </si>
  <si>
    <t>19</t>
  </si>
  <si>
    <t xml:space="preserve">  PASCO</t>
  </si>
  <si>
    <t>20</t>
  </si>
  <si>
    <t xml:space="preserve">  PIURA</t>
  </si>
  <si>
    <t>21</t>
  </si>
  <si>
    <t xml:space="preserve">  PUNO</t>
  </si>
  <si>
    <t>22</t>
  </si>
  <si>
    <t xml:space="preserve">  SAN MARTIN</t>
  </si>
  <si>
    <t>23</t>
  </si>
  <si>
    <t xml:space="preserve">  TACNA</t>
  </si>
  <si>
    <t>24</t>
  </si>
  <si>
    <t xml:space="preserve">  TUMBES</t>
  </si>
  <si>
    <t>01</t>
  </si>
  <si>
    <t xml:space="preserve">  AMAZONAS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</si>
  <si>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</si>
  <si>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</si>
  <si>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</si>
  <si>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</si>
  <si>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</si>
  <si>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</si>
  <si>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</si>
  <si>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</si>
  <si>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</si>
  <si>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</si>
  <si>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</si>
  <si>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</si>
  <si>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</si>
  <si>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</si>
  <si>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</si>
  <si>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</si>
  <si>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</si>
  <si>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</si>
  <si>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</si>
  <si>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</si>
  <si>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463</t>
  </si>
  <si>
    <t>464</t>
  </si>
  <si>
    <t>465</t>
  </si>
  <si>
    <t>440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</si>
  <si>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</si>
  <si>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</si>
  <si>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</si>
  <si>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</si>
  <si>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</si>
  <si>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</si>
  <si>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</si>
  <si>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</si>
  <si>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</si>
  <si>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</si>
  <si>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</si>
  <si>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</si>
  <si>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</si>
  <si>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MADRE DE DIOS</t>
  </si>
  <si>
    <t>MOQUEGUA</t>
  </si>
  <si>
    <t>PASCO</t>
  </si>
  <si>
    <t>PIURA</t>
  </si>
  <si>
    <t>PUNO</t>
  </si>
  <si>
    <t>SAN MARTIN</t>
  </si>
  <si>
    <t>TACNA</t>
  </si>
  <si>
    <t>LIMA</t>
  </si>
  <si>
    <t>CALLAO</t>
  </si>
  <si>
    <t>LIMA METROPOLITANA</t>
  </si>
  <si>
    <t>TUMBES</t>
  </si>
  <si>
    <t>Gobiernos Regionales</t>
  </si>
  <si>
    <t>Macro</t>
  </si>
  <si>
    <t>Oriente</t>
  </si>
  <si>
    <t>Norte</t>
  </si>
  <si>
    <t>Centro</t>
  </si>
  <si>
    <t>Sur</t>
  </si>
  <si>
    <t>Lima y Callao</t>
  </si>
  <si>
    <t xml:space="preserve">Norte </t>
  </si>
  <si>
    <t>Total</t>
  </si>
  <si>
    <t>Áncash</t>
  </si>
  <si>
    <t>Arequipa</t>
  </si>
  <si>
    <t>La Libertad</t>
  </si>
  <si>
    <t>Cajamarca</t>
  </si>
  <si>
    <t>Tacna</t>
  </si>
  <si>
    <t>Ica</t>
  </si>
  <si>
    <t>Puno</t>
  </si>
  <si>
    <t>Moquegua</t>
  </si>
  <si>
    <t>Cusco</t>
  </si>
  <si>
    <t>Lima</t>
  </si>
  <si>
    <t>Junín</t>
  </si>
  <si>
    <t>Pasco</t>
  </si>
  <si>
    <t>Apurímac</t>
  </si>
  <si>
    <t>Ayacucho</t>
  </si>
  <si>
    <t>Piura</t>
  </si>
  <si>
    <t>Huánuco</t>
  </si>
  <si>
    <t>San Martín</t>
  </si>
  <si>
    <t>Huancavelica</t>
  </si>
  <si>
    <t>Madre de Dios</t>
  </si>
  <si>
    <t>Macro Región</t>
  </si>
  <si>
    <t>Var. %</t>
  </si>
  <si>
    <t>Millones de Soles</t>
  </si>
  <si>
    <t>GR</t>
  </si>
  <si>
    <t>GL</t>
  </si>
  <si>
    <t>Var.% 17/16</t>
  </si>
  <si>
    <t>Part.% 17</t>
  </si>
  <si>
    <t>Var. Mlls.</t>
  </si>
  <si>
    <t>Transferencia del Canon Minero para Gobiernos Regionales y Locales - 2017</t>
  </si>
  <si>
    <t>( Millones de Soles )</t>
  </si>
  <si>
    <t>Fuente: MEF                                                                                                    Elaboración: CIE-Perucámaras</t>
  </si>
  <si>
    <t>Part. %</t>
  </si>
  <si>
    <t>var.</t>
  </si>
  <si>
    <t>total</t>
  </si>
  <si>
    <t>Otras</t>
  </si>
  <si>
    <t>Otras*</t>
  </si>
  <si>
    <t>MR Centro</t>
  </si>
  <si>
    <t>MR Sur</t>
  </si>
  <si>
    <t xml:space="preserve">MR Norte </t>
  </si>
  <si>
    <t xml:space="preserve">  MUNICIPALIDAD DISTRITAL DE SAN MARCOS</t>
  </si>
  <si>
    <t xml:space="preserve">  MUNICIPALIDAD DISTRITAL DE CERRO COLORADO</t>
  </si>
  <si>
    <t xml:space="preserve">  MUNICIPALIDAD PROVINCIAL DE MARISCAL NIETO - MOQUEGUA</t>
  </si>
  <si>
    <t xml:space="preserve">  MUNICIPALIDAD PROVINCIAL DEL SANTA - CHIMBOTE</t>
  </si>
  <si>
    <t xml:space="preserve">  MUNICIPALIDAD DISTRITAL DE CHAVIN DE HUANTAR</t>
  </si>
  <si>
    <t xml:space="preserve">  MUNICIPALIDAD DISTRITAL DE CORONEL GREGORIO ALBARRACIN LANCHIPA</t>
  </si>
  <si>
    <t xml:space="preserve">  MUNICIPALIDAD PROVINCIAL DE HUALGAYOC - BAMBAMARCA</t>
  </si>
  <si>
    <t xml:space="preserve">  MUNICIPALIDAD DISTRITAL DE NUEVO CHIMBOTE</t>
  </si>
  <si>
    <t xml:space="preserve">  MUNICIPALIDAD PROVINCIAL DE CAJAMARCA</t>
  </si>
  <si>
    <t xml:space="preserve">  MUNICIPALIDAD PROVINCIAL DE HUARI</t>
  </si>
  <si>
    <t xml:space="preserve">  MUNICIPALIDAD PROVINCIAL DE ESPINAR</t>
  </si>
  <si>
    <t xml:space="preserve">  MUNICIPALIDAD PROVINCIAL DE SANCHEZ CARRION - HUAMACHUCO</t>
  </si>
  <si>
    <t xml:space="preserve">  MUNICIPALIDAD DISTRITAL DE MAJES</t>
  </si>
  <si>
    <t xml:space="preserve">  MUNICIPALIDAD DISTRITAL DE INDEPENDENCIA</t>
  </si>
  <si>
    <t xml:space="preserve">  MUNICIPALIDAD DISTRITAL DE HUALGAYOC</t>
  </si>
  <si>
    <t xml:space="preserve">  MUNICIPALIDAD DISTRITAL DE TORATA</t>
  </si>
  <si>
    <t xml:space="preserve">  MUNICIPALIDAD DISTRITAL DE QUIRUVILCA</t>
  </si>
  <si>
    <t xml:space="preserve">  MUNICIPALIDAD DISTRITAL DE TIABAYA</t>
  </si>
  <si>
    <t xml:space="preserve">  MUNICIPALIDAD DISTRITAL DE YURA</t>
  </si>
  <si>
    <t xml:space="preserve">  MUNICIPALIDAD DISTRITAL DE ILABAYA</t>
  </si>
  <si>
    <t>Gobiernos Regionales que recibieron más de S/ 10 millones por Canon Minero - 2017</t>
  </si>
  <si>
    <t>Part. Total</t>
  </si>
  <si>
    <t>Mlls</t>
  </si>
  <si>
    <t>Región</t>
  </si>
  <si>
    <t>Total general</t>
  </si>
  <si>
    <t>Menos de 1 Millón de S/</t>
  </si>
  <si>
    <t>Entre 1 Millón y 10 Millones de S/</t>
  </si>
  <si>
    <t>Más de 10 Millones de S/</t>
  </si>
  <si>
    <t>Transferencias a los Gobiernos Locales del Canon Minero -2017</t>
  </si>
  <si>
    <t>Rango</t>
  </si>
  <si>
    <t>N° de GL</t>
  </si>
  <si>
    <t>%</t>
  </si>
  <si>
    <t>Información ampliada del Reporte Nacional - Edición N° 250</t>
  </si>
  <si>
    <t>"Transferencias de canon minero a las regiones - 2017"</t>
  </si>
  <si>
    <t>Martes, 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</si>
</sst>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0.0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 tint="0.499984740745262"/>
      <name val="Arial"/>
      <family val="2"/>
    </font>
    <font>
      <b/>
      <sz val="10"/>
      <color rgb="FF00B050"/>
      <name val="Arial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2">
    <xf numFmtId="0" fontId="0" fillId="0" borderId="0"/>
    <xf numFmtId="9" fontId="8" fillId="0" borderId="0" applyFon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/>
    <xf numFmtId="0" fontId="8" fillId="0" borderId="0"/>
    <xf numFmtId="0" fontId="2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0" fillId="0" borderId="0" xfId="0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4" fontId="3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4" fontId="3" fillId="0" borderId="0" xfId="0" applyNumberFormat="1" applyFont="1" applyBorder="1"/>
    <xf numFmtId="0" fontId="7" fillId="0" borderId="3" xfId="0" applyFont="1" applyBorder="1"/>
    <xf numFmtId="4" fontId="3" fillId="0" borderId="3" xfId="0" applyNumberFormat="1" applyFont="1" applyBorder="1"/>
    <xf numFmtId="9" fontId="0" fillId="0" borderId="0" xfId="1" applyFont="1"/>
    <xf numFmtId="164" fontId="0" fillId="0" borderId="0" xfId="1" applyNumberFormat="1" applyFont="1"/>
    <xf numFmtId="165" fontId="0" fillId="0" borderId="0" xfId="0" applyNumberFormat="1"/>
    <xf numFmtId="0" fontId="10" fillId="0" borderId="0" xfId="0" applyFont="1"/>
    <xf numFmtId="166" fontId="0" fillId="0" borderId="0" xfId="0" applyNumberFormat="1"/>
    <xf numFmtId="164" fontId="9" fillId="0" borderId="4" xfId="1" applyNumberFormat="1" applyFont="1" applyBorder="1"/>
    <xf numFmtId="164" fontId="9" fillId="2" borderId="4" xfId="1" applyNumberFormat="1" applyFont="1" applyFill="1" applyBorder="1"/>
    <xf numFmtId="164" fontId="12" fillId="0" borderId="6" xfId="1" applyNumberFormat="1" applyFont="1" applyBorder="1"/>
    <xf numFmtId="164" fontId="12" fillId="2" borderId="6" xfId="1" applyNumberFormat="1" applyFont="1" applyFill="1" applyBorder="1"/>
    <xf numFmtId="0" fontId="9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/>
    <xf numFmtId="165" fontId="9" fillId="0" borderId="4" xfId="0" applyNumberFormat="1" applyFont="1" applyBorder="1"/>
    <xf numFmtId="165" fontId="9" fillId="2" borderId="4" xfId="0" applyNumberFormat="1" applyFont="1" applyFill="1" applyBorder="1"/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6" xfId="0" applyFont="1" applyBorder="1"/>
    <xf numFmtId="165" fontId="9" fillId="0" borderId="6" xfId="0" applyNumberFormat="1" applyFont="1" applyBorder="1"/>
    <xf numFmtId="0" fontId="9" fillId="2" borderId="6" xfId="0" applyFont="1" applyFill="1" applyBorder="1"/>
    <xf numFmtId="165" fontId="9" fillId="2" borderId="6" xfId="0" applyNumberFormat="1" applyFont="1" applyFill="1" applyBorder="1"/>
    <xf numFmtId="165" fontId="15" fillId="0" borderId="0" xfId="0" applyNumberFormat="1" applyFont="1"/>
    <xf numFmtId="9" fontId="10" fillId="0" borderId="0" xfId="1" applyFont="1" applyAlignment="1">
      <alignment horizontal="center" vertical="center"/>
    </xf>
    <xf numFmtId="164" fontId="16" fillId="0" borderId="0" xfId="1" applyNumberFormat="1" applyFont="1"/>
    <xf numFmtId="166" fontId="17" fillId="0" borderId="0" xfId="0" applyNumberFormat="1" applyFont="1"/>
    <xf numFmtId="0" fontId="17" fillId="0" borderId="0" xfId="0" applyFont="1"/>
    <xf numFmtId="164" fontId="17" fillId="0" borderId="0" xfId="1" applyNumberFormat="1" applyFont="1"/>
    <xf numFmtId="0" fontId="18" fillId="0" borderId="0" xfId="0" applyFont="1"/>
    <xf numFmtId="165" fontId="18" fillId="0" borderId="0" xfId="0" applyNumberFormat="1" applyFont="1"/>
    <xf numFmtId="0" fontId="8" fillId="0" borderId="0" xfId="0" applyFont="1"/>
    <xf numFmtId="0" fontId="19" fillId="0" borderId="0" xfId="0" applyFont="1" applyBorder="1"/>
    <xf numFmtId="2" fontId="19" fillId="0" borderId="0" xfId="0" applyNumberFormat="1" applyFont="1" applyBorder="1"/>
    <xf numFmtId="4" fontId="19" fillId="0" borderId="0" xfId="0" applyNumberFormat="1" applyFont="1" applyBorder="1"/>
    <xf numFmtId="4" fontId="18" fillId="0" borderId="0" xfId="0" applyNumberFormat="1" applyFont="1"/>
    <xf numFmtId="3" fontId="19" fillId="0" borderId="0" xfId="0" applyNumberFormat="1" applyFont="1"/>
    <xf numFmtId="164" fontId="18" fillId="0" borderId="0" xfId="1" applyNumberFormat="1" applyFont="1"/>
    <xf numFmtId="0" fontId="9" fillId="0" borderId="0" xfId="0" applyFont="1"/>
    <xf numFmtId="4" fontId="9" fillId="0" borderId="0" xfId="0" applyNumberFormat="1" applyFont="1" applyBorder="1"/>
    <xf numFmtId="4" fontId="9" fillId="0" borderId="0" xfId="0" applyNumberFormat="1" applyFont="1"/>
    <xf numFmtId="3" fontId="9" fillId="0" borderId="0" xfId="0" applyNumberFormat="1" applyFont="1"/>
    <xf numFmtId="164" fontId="9" fillId="0" borderId="0" xfId="1" applyNumberFormat="1" applyFont="1"/>
    <xf numFmtId="0" fontId="9" fillId="3" borderId="6" xfId="0" applyFont="1" applyFill="1" applyBorder="1" applyAlignment="1">
      <alignment horizontal="center" vertical="center"/>
    </xf>
    <xf numFmtId="164" fontId="9" fillId="0" borderId="6" xfId="1" applyNumberFormat="1" applyFont="1" applyBorder="1"/>
    <xf numFmtId="4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" fontId="9" fillId="0" borderId="6" xfId="0" applyNumberFormat="1" applyFont="1" applyBorder="1" applyAlignment="1">
      <alignment horizontal="left"/>
    </xf>
    <xf numFmtId="165" fontId="9" fillId="0" borderId="6" xfId="1" applyNumberFormat="1" applyFont="1" applyBorder="1"/>
    <xf numFmtId="164" fontId="9" fillId="0" borderId="6" xfId="1" applyNumberFormat="1" applyFont="1" applyBorder="1" applyAlignment="1">
      <alignment horizontal="left"/>
    </xf>
    <xf numFmtId="4" fontId="9" fillId="0" borderId="6" xfId="0" applyNumberFormat="1" applyFont="1" applyBorder="1"/>
    <xf numFmtId="3" fontId="9" fillId="0" borderId="6" xfId="0" applyNumberFormat="1" applyFont="1" applyBorder="1"/>
    <xf numFmtId="4" fontId="9" fillId="4" borderId="6" xfId="0" applyNumberFormat="1" applyFont="1" applyFill="1" applyBorder="1"/>
    <xf numFmtId="3" fontId="9" fillId="4" borderId="6" xfId="0" applyNumberFormat="1" applyFont="1" applyFill="1" applyBorder="1"/>
    <xf numFmtId="164" fontId="9" fillId="4" borderId="6" xfId="1" applyNumberFormat="1" applyFont="1" applyFill="1" applyBorder="1"/>
    <xf numFmtId="165" fontId="9" fillId="4" borderId="6" xfId="0" applyNumberFormat="1" applyFont="1" applyFill="1" applyBorder="1"/>
    <xf numFmtId="0" fontId="1" fillId="5" borderId="0" xfId="2" applyFill="1"/>
    <xf numFmtId="0" fontId="1" fillId="5" borderId="0" xfId="2" applyFill="1" applyAlignment="1">
      <alignment horizontal="center"/>
    </xf>
    <xf numFmtId="0" fontId="20" fillId="5" borderId="0" xfId="2" applyFont="1" applyFill="1" applyAlignment="1">
      <alignment horizontal="center" wrapText="1"/>
    </xf>
    <xf numFmtId="0" fontId="21" fillId="5" borderId="0" xfId="2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5" borderId="0" xfId="2" applyFont="1" applyFill="1" applyAlignment="1">
      <alignment horizontal="center" vertical="center" wrapText="1"/>
    </xf>
  </cellXfs>
  <cellStyles count="32">
    <cellStyle name="Euro" xfId="3"/>
    <cellStyle name="Euro 2" xfId="4"/>
    <cellStyle name="Euro 2 2" xfId="5"/>
    <cellStyle name="Hipervínculo 2" xfId="6"/>
    <cellStyle name="Millares 2" xfId="7"/>
    <cellStyle name="Millares 2 2" xfId="8"/>
    <cellStyle name="Millares 2 3" xfId="9"/>
    <cellStyle name="Millares 3" xfId="10"/>
    <cellStyle name="Millares 3 2" xfId="11"/>
    <cellStyle name="Millares 3 3" xfId="12"/>
    <cellStyle name="Millares 3 3 2" xfId="13"/>
    <cellStyle name="Millares 3_Créd x tipo y prov" xfId="14"/>
    <cellStyle name="Millares 4" xfId="15"/>
    <cellStyle name="Millares 5" xfId="16"/>
    <cellStyle name="Millares 6" xfId="17"/>
    <cellStyle name="Millares 7" xfId="18"/>
    <cellStyle name="Millares 8" xfId="19"/>
    <cellStyle name="Moneda 2" xfId="20"/>
    <cellStyle name="Moneda 2 2" xfId="21"/>
    <cellStyle name="Moneda 3" xfId="22"/>
    <cellStyle name="Moneda 3 2" xfId="23"/>
    <cellStyle name="Moneda 3_Créd x tipo y prov" xfId="24"/>
    <cellStyle name="Moneda 4" xfId="25"/>
    <cellStyle name="Normal" xfId="0" builtinId="0"/>
    <cellStyle name="Normal 2" xfId="2"/>
    <cellStyle name="Normal 2 2" xfId="26"/>
    <cellStyle name="Normal 3" xfId="27"/>
    <cellStyle name="Normal 4" xfId="28"/>
    <cellStyle name="Normal 5" xfId="29"/>
    <cellStyle name="Normal 6" xfId="30"/>
    <cellStyle name="Porcentaje" xfId="1" builtinId="5"/>
    <cellStyle name="Porcentual 2" xfId="31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6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Transferencia del Canon Minero para Gobiernos Regionales y Locales - 2017</a:t>
            </a:r>
          </a:p>
          <a:p>
            <a:pPr>
              <a:defRPr sz="1000"/>
            </a:pPr>
            <a:r>
              <a:rPr lang="en-US" sz="1000"/>
              <a:t>(Millones de Soles)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244259259259255E-2"/>
          <c:y val="0.15434027777777778"/>
          <c:w val="0.8731659259259259"/>
          <c:h val="0.63013680555555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Cuadro2!$D$32</c:f>
              <c:strCache>
                <c:ptCount val="1"/>
                <c:pt idx="0">
                  <c:v>GL</c:v>
                </c:pt>
              </c:strCache>
            </c:strRef>
          </c:tx>
          <c:invertIfNegative val="0"/>
          <c:cat>
            <c:strRef>
              <c:f>Cuadro2!$B$33:$B$49</c:f>
              <c:strCache>
                <c:ptCount val="17"/>
                <c:pt idx="0">
                  <c:v>Áncash</c:v>
                </c:pt>
                <c:pt idx="1">
                  <c:v>Arequipa</c:v>
                </c:pt>
                <c:pt idx="2">
                  <c:v>La Libertad</c:v>
                </c:pt>
                <c:pt idx="3">
                  <c:v>Cajamarca</c:v>
                </c:pt>
                <c:pt idx="4">
                  <c:v>Tacna</c:v>
                </c:pt>
                <c:pt idx="5">
                  <c:v>Ica</c:v>
                </c:pt>
                <c:pt idx="6">
                  <c:v>Puno</c:v>
                </c:pt>
                <c:pt idx="7">
                  <c:v>Moquegua</c:v>
                </c:pt>
                <c:pt idx="8">
                  <c:v>Cusco</c:v>
                </c:pt>
                <c:pt idx="9">
                  <c:v>Lima</c:v>
                </c:pt>
                <c:pt idx="10">
                  <c:v>Junín</c:v>
                </c:pt>
                <c:pt idx="11">
                  <c:v>Pasco</c:v>
                </c:pt>
                <c:pt idx="12">
                  <c:v>Apurímac</c:v>
                </c:pt>
                <c:pt idx="13">
                  <c:v>Ayacucho</c:v>
                </c:pt>
                <c:pt idx="14">
                  <c:v>Piura</c:v>
                </c:pt>
                <c:pt idx="15">
                  <c:v>Huánuco</c:v>
                </c:pt>
                <c:pt idx="16">
                  <c:v>Otras</c:v>
                </c:pt>
              </c:strCache>
            </c:strRef>
          </c:cat>
          <c:val>
            <c:numRef>
              <c:f>Cuadro2!$D$33:$D$49</c:f>
              <c:numCache>
                <c:formatCode>#,##0.0</c:formatCode>
                <c:ptCount val="17"/>
                <c:pt idx="0">
                  <c:v>369.86289741000002</c:v>
                </c:pt>
                <c:pt idx="1">
                  <c:v>193.95638997999998</c:v>
                </c:pt>
                <c:pt idx="2">
                  <c:v>192.21069788999998</c:v>
                </c:pt>
                <c:pt idx="3">
                  <c:v>138.89672587999999</c:v>
                </c:pt>
                <c:pt idx="4">
                  <c:v>71.036760170000008</c:v>
                </c:pt>
                <c:pt idx="5">
                  <c:v>69.934246810000005</c:v>
                </c:pt>
                <c:pt idx="6">
                  <c:v>68.563714090000005</c:v>
                </c:pt>
                <c:pt idx="7">
                  <c:v>65.543454780000005</c:v>
                </c:pt>
                <c:pt idx="8">
                  <c:v>60.979087460000002</c:v>
                </c:pt>
                <c:pt idx="9">
                  <c:v>56.683235850000003</c:v>
                </c:pt>
                <c:pt idx="10">
                  <c:v>46.787561240000002</c:v>
                </c:pt>
                <c:pt idx="11">
                  <c:v>33.230633130000001</c:v>
                </c:pt>
                <c:pt idx="12">
                  <c:v>12.352114220000001</c:v>
                </c:pt>
                <c:pt idx="13">
                  <c:v>8.1101811900000005</c:v>
                </c:pt>
                <c:pt idx="14">
                  <c:v>3.9036180599999999</c:v>
                </c:pt>
                <c:pt idx="15">
                  <c:v>2.7233513599999997</c:v>
                </c:pt>
                <c:pt idx="16">
                  <c:v>2.19056827</c:v>
                </c:pt>
              </c:numCache>
            </c:numRef>
          </c:val>
        </c:ser>
        <c:ser>
          <c:idx val="0"/>
          <c:order val="2"/>
          <c:tx>
            <c:strRef>
              <c:f>Cuadro2!$C$32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Cuadro2!$B$33:$B$49</c:f>
              <c:strCache>
                <c:ptCount val="17"/>
                <c:pt idx="0">
                  <c:v>Áncash</c:v>
                </c:pt>
                <c:pt idx="1">
                  <c:v>Arequipa</c:v>
                </c:pt>
                <c:pt idx="2">
                  <c:v>La Libertad</c:v>
                </c:pt>
                <c:pt idx="3">
                  <c:v>Cajamarca</c:v>
                </c:pt>
                <c:pt idx="4">
                  <c:v>Tacna</c:v>
                </c:pt>
                <c:pt idx="5">
                  <c:v>Ica</c:v>
                </c:pt>
                <c:pt idx="6">
                  <c:v>Puno</c:v>
                </c:pt>
                <c:pt idx="7">
                  <c:v>Moquegua</c:v>
                </c:pt>
                <c:pt idx="8">
                  <c:v>Cusco</c:v>
                </c:pt>
                <c:pt idx="9">
                  <c:v>Lima</c:v>
                </c:pt>
                <c:pt idx="10">
                  <c:v>Junín</c:v>
                </c:pt>
                <c:pt idx="11">
                  <c:v>Pasco</c:v>
                </c:pt>
                <c:pt idx="12">
                  <c:v>Apurímac</c:v>
                </c:pt>
                <c:pt idx="13">
                  <c:v>Ayacucho</c:v>
                </c:pt>
                <c:pt idx="14">
                  <c:v>Piura</c:v>
                </c:pt>
                <c:pt idx="15">
                  <c:v>Huánuco</c:v>
                </c:pt>
                <c:pt idx="16">
                  <c:v>Otras</c:v>
                </c:pt>
              </c:strCache>
            </c:strRef>
          </c:cat>
          <c:val>
            <c:numRef>
              <c:f>Cuadro2!$C$33:$C$49</c:f>
              <c:numCache>
                <c:formatCode>#,##0.0</c:formatCode>
                <c:ptCount val="17"/>
                <c:pt idx="0">
                  <c:v>124.61206627</c:v>
                </c:pt>
                <c:pt idx="1">
                  <c:v>64.652129889999998</c:v>
                </c:pt>
                <c:pt idx="2">
                  <c:v>62.745799159999997</c:v>
                </c:pt>
                <c:pt idx="3">
                  <c:v>46.298908429999997</c:v>
                </c:pt>
                <c:pt idx="4">
                  <c:v>23.678919920000002</c:v>
                </c:pt>
                <c:pt idx="5">
                  <c:v>23.311415789999998</c:v>
                </c:pt>
                <c:pt idx="6">
                  <c:v>22.854571480000001</c:v>
                </c:pt>
                <c:pt idx="7">
                  <c:v>21.84781826</c:v>
                </c:pt>
                <c:pt idx="8">
                  <c:v>20.32636248</c:v>
                </c:pt>
                <c:pt idx="9">
                  <c:v>18.891968629999997</c:v>
                </c:pt>
                <c:pt idx="10">
                  <c:v>15.598297259999999</c:v>
                </c:pt>
                <c:pt idx="11">
                  <c:v>11.076877769999999</c:v>
                </c:pt>
                <c:pt idx="12">
                  <c:v>4.1173714100000005</c:v>
                </c:pt>
                <c:pt idx="13">
                  <c:v>2.7033934799999999</c:v>
                </c:pt>
                <c:pt idx="14">
                  <c:v>1.3012061399999999</c:v>
                </c:pt>
                <c:pt idx="15">
                  <c:v>0.90778336000000004</c:v>
                </c:pt>
                <c:pt idx="16">
                  <c:v>0.73018969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613056"/>
        <c:axId val="111614592"/>
      </c:barChart>
      <c:barChart>
        <c:barDir val="col"/>
        <c:grouping val="stacked"/>
        <c:varyColors val="0"/>
        <c:ser>
          <c:idx val="2"/>
          <c:order val="0"/>
          <c:tx>
            <c:strRef>
              <c:f>Cuadro2!$E$32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3518518518518519E-3"/>
                  <c:y val="-0.338634722222222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518518518518519E-3"/>
                  <c:y val="-0.225819097222222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8518518518519E-3"/>
                  <c:y val="-0.21897986111111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76980208333333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211968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518518518518519E-3"/>
                  <c:y val="-0.111399652777777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518518518518519E-3"/>
                  <c:y val="-0.10577430555555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03095138888888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103456597222222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104053819444444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9.52795138888888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8.3252430555555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6.47329861111110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5.65607638888888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16486111111110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0601736111111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5.57194444444445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Cuadro2!$B$33:$B$49</c:f>
              <c:strCache>
                <c:ptCount val="17"/>
                <c:pt idx="0">
                  <c:v>Áncash</c:v>
                </c:pt>
                <c:pt idx="1">
                  <c:v>Arequipa</c:v>
                </c:pt>
                <c:pt idx="2">
                  <c:v>La Libertad</c:v>
                </c:pt>
                <c:pt idx="3">
                  <c:v>Cajamarca</c:v>
                </c:pt>
                <c:pt idx="4">
                  <c:v>Tacna</c:v>
                </c:pt>
                <c:pt idx="5">
                  <c:v>Ica</c:v>
                </c:pt>
                <c:pt idx="6">
                  <c:v>Puno</c:v>
                </c:pt>
                <c:pt idx="7">
                  <c:v>Moquegua</c:v>
                </c:pt>
                <c:pt idx="8">
                  <c:v>Cusco</c:v>
                </c:pt>
                <c:pt idx="9">
                  <c:v>Lima</c:v>
                </c:pt>
                <c:pt idx="10">
                  <c:v>Junín</c:v>
                </c:pt>
                <c:pt idx="11">
                  <c:v>Pasco</c:v>
                </c:pt>
                <c:pt idx="12">
                  <c:v>Apurímac</c:v>
                </c:pt>
                <c:pt idx="13">
                  <c:v>Ayacucho</c:v>
                </c:pt>
                <c:pt idx="14">
                  <c:v>Piura</c:v>
                </c:pt>
                <c:pt idx="15">
                  <c:v>Huánuco</c:v>
                </c:pt>
                <c:pt idx="16">
                  <c:v>Otras</c:v>
                </c:pt>
              </c:strCache>
            </c:strRef>
          </c:cat>
          <c:val>
            <c:numRef>
              <c:f>Cuadro2!$E$33:$E$49</c:f>
              <c:numCache>
                <c:formatCode>#,##0.0</c:formatCode>
                <c:ptCount val="17"/>
                <c:pt idx="0">
                  <c:v>494.47496368000003</c:v>
                </c:pt>
                <c:pt idx="1">
                  <c:v>258.60851987000001</c:v>
                </c:pt>
                <c:pt idx="2">
                  <c:v>254.95649704999997</c:v>
                </c:pt>
                <c:pt idx="3">
                  <c:v>185.19563431</c:v>
                </c:pt>
                <c:pt idx="4">
                  <c:v>94.715680090000006</c:v>
                </c:pt>
                <c:pt idx="5">
                  <c:v>93.245662600000003</c:v>
                </c:pt>
                <c:pt idx="6">
                  <c:v>91.418285570000009</c:v>
                </c:pt>
                <c:pt idx="7">
                  <c:v>87.391273040000002</c:v>
                </c:pt>
                <c:pt idx="8">
                  <c:v>81.305449940000003</c:v>
                </c:pt>
                <c:pt idx="9">
                  <c:v>75.575204479999996</c:v>
                </c:pt>
                <c:pt idx="10">
                  <c:v>62.385858499999998</c:v>
                </c:pt>
                <c:pt idx="11">
                  <c:v>44.307510899999997</c:v>
                </c:pt>
                <c:pt idx="12">
                  <c:v>16.469485630000001</c:v>
                </c:pt>
                <c:pt idx="13">
                  <c:v>10.813574670000001</c:v>
                </c:pt>
                <c:pt idx="14">
                  <c:v>5.2048242</c:v>
                </c:pt>
                <c:pt idx="15">
                  <c:v>3.6311347199999995</c:v>
                </c:pt>
                <c:pt idx="16">
                  <c:v>2.92075796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overlap val="100"/>
        <c:axId val="111634304"/>
        <c:axId val="111632768"/>
      </c:barChart>
      <c:catAx>
        <c:axId val="11161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1614592"/>
        <c:crosses val="autoZero"/>
        <c:auto val="1"/>
        <c:lblAlgn val="ctr"/>
        <c:lblOffset val="100"/>
        <c:noMultiLvlLbl val="0"/>
      </c:catAx>
      <c:valAx>
        <c:axId val="111614592"/>
        <c:scaling>
          <c:orientation val="minMax"/>
          <c:max val="520"/>
          <c:min val="0"/>
        </c:scaling>
        <c:delete val="1"/>
        <c:axPos val="l"/>
        <c:numFmt formatCode="#,##0.0" sourceLinked="1"/>
        <c:majorTickMark val="out"/>
        <c:minorTickMark val="none"/>
        <c:tickLblPos val="nextTo"/>
        <c:crossAx val="111613056"/>
        <c:crosses val="autoZero"/>
        <c:crossBetween val="between"/>
      </c:valAx>
      <c:valAx>
        <c:axId val="111632768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11634304"/>
        <c:crosses val="max"/>
        <c:crossBetween val="between"/>
      </c:valAx>
      <c:catAx>
        <c:axId val="11163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327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8371"/>
          <c:y val="0.15990277777777778"/>
          <c:w val="0.20236407407407409"/>
          <c:h val="7.6062152777777794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n-lt"/>
              </a:defRPr>
            </a:pPr>
            <a:r>
              <a:rPr lang="en-US" sz="900">
                <a:latin typeface="+mn-lt"/>
              </a:rPr>
              <a:t>Transferencia del Canon Minero para Gobiernos Regionales y Locales 
(</a:t>
            </a:r>
            <a:r>
              <a:rPr lang="en-US" sz="900" baseline="0">
                <a:latin typeface="+mn-lt"/>
              </a:rPr>
              <a:t> 2017 - 2016 en </a:t>
            </a:r>
            <a:r>
              <a:rPr lang="en-US" sz="900">
                <a:latin typeface="+mn-lt"/>
              </a:rPr>
              <a:t>Millones de Soles)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13244975583724"/>
          <c:y val="0.1229312236891372"/>
          <c:w val="0.78297706060285066"/>
          <c:h val="0.749495594569156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Cuadro2!$L$32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0.2341106128550074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Cuadro2!$K$33:$K$48</c:f>
              <c:strCache>
                <c:ptCount val="16"/>
                <c:pt idx="0">
                  <c:v>Áncash</c:v>
                </c:pt>
                <c:pt idx="1">
                  <c:v>Arequipa</c:v>
                </c:pt>
                <c:pt idx="2">
                  <c:v>La Libertad</c:v>
                </c:pt>
                <c:pt idx="3">
                  <c:v>Cajamarca</c:v>
                </c:pt>
                <c:pt idx="4">
                  <c:v>Tacna</c:v>
                </c:pt>
                <c:pt idx="5">
                  <c:v>Ica</c:v>
                </c:pt>
                <c:pt idx="6">
                  <c:v>Puno</c:v>
                </c:pt>
                <c:pt idx="7">
                  <c:v>Moquegua</c:v>
                </c:pt>
                <c:pt idx="8">
                  <c:v>Cusco</c:v>
                </c:pt>
                <c:pt idx="9">
                  <c:v>Lima</c:v>
                </c:pt>
                <c:pt idx="10">
                  <c:v>Junín</c:v>
                </c:pt>
                <c:pt idx="11">
                  <c:v>Pasco</c:v>
                </c:pt>
                <c:pt idx="12">
                  <c:v>Apurímac</c:v>
                </c:pt>
                <c:pt idx="13">
                  <c:v>Ayacucho</c:v>
                </c:pt>
                <c:pt idx="14">
                  <c:v>Piura</c:v>
                </c:pt>
                <c:pt idx="15">
                  <c:v>Otras*</c:v>
                </c:pt>
              </c:strCache>
            </c:strRef>
          </c:cat>
          <c:val>
            <c:numRef>
              <c:f>Cuadro2!$L$33:$L$48</c:f>
              <c:numCache>
                <c:formatCode>#,##0.0</c:formatCode>
                <c:ptCount val="16"/>
                <c:pt idx="0">
                  <c:v>494.47496368000003</c:v>
                </c:pt>
                <c:pt idx="1">
                  <c:v>258.60851987000001</c:v>
                </c:pt>
                <c:pt idx="2">
                  <c:v>254.95649704999997</c:v>
                </c:pt>
                <c:pt idx="3">
                  <c:v>185.19563431</c:v>
                </c:pt>
                <c:pt idx="4">
                  <c:v>94.715680090000006</c:v>
                </c:pt>
                <c:pt idx="5">
                  <c:v>93.245662600000003</c:v>
                </c:pt>
                <c:pt idx="6">
                  <c:v>91.418285570000009</c:v>
                </c:pt>
                <c:pt idx="7">
                  <c:v>87.391273040000002</c:v>
                </c:pt>
                <c:pt idx="8">
                  <c:v>81.305449940000003</c:v>
                </c:pt>
                <c:pt idx="9">
                  <c:v>75.575204479999996</c:v>
                </c:pt>
                <c:pt idx="10">
                  <c:v>62.385858499999998</c:v>
                </c:pt>
                <c:pt idx="11">
                  <c:v>44.307510899999997</c:v>
                </c:pt>
                <c:pt idx="12">
                  <c:v>16.469485630000001</c:v>
                </c:pt>
                <c:pt idx="13">
                  <c:v>10.813574670000001</c:v>
                </c:pt>
                <c:pt idx="14">
                  <c:v>5.2048242</c:v>
                </c:pt>
                <c:pt idx="15">
                  <c:v>6.5518926799999999</c:v>
                </c:pt>
              </c:numCache>
            </c:numRef>
          </c:val>
        </c:ser>
        <c:ser>
          <c:idx val="1"/>
          <c:order val="1"/>
          <c:tx>
            <c:strRef>
              <c:f>Cuadro2!$M$32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Cuadro2!$K$33:$K$48</c:f>
              <c:strCache>
                <c:ptCount val="16"/>
                <c:pt idx="0">
                  <c:v>Áncash</c:v>
                </c:pt>
                <c:pt idx="1">
                  <c:v>Arequipa</c:v>
                </c:pt>
                <c:pt idx="2">
                  <c:v>La Libertad</c:v>
                </c:pt>
                <c:pt idx="3">
                  <c:v>Cajamarca</c:v>
                </c:pt>
                <c:pt idx="4">
                  <c:v>Tacna</c:v>
                </c:pt>
                <c:pt idx="5">
                  <c:v>Ica</c:v>
                </c:pt>
                <c:pt idx="6">
                  <c:v>Puno</c:v>
                </c:pt>
                <c:pt idx="7">
                  <c:v>Moquegua</c:v>
                </c:pt>
                <c:pt idx="8">
                  <c:v>Cusco</c:v>
                </c:pt>
                <c:pt idx="9">
                  <c:v>Lima</c:v>
                </c:pt>
                <c:pt idx="10">
                  <c:v>Junín</c:v>
                </c:pt>
                <c:pt idx="11">
                  <c:v>Pasco</c:v>
                </c:pt>
                <c:pt idx="12">
                  <c:v>Apurímac</c:v>
                </c:pt>
                <c:pt idx="13">
                  <c:v>Ayacucho</c:v>
                </c:pt>
                <c:pt idx="14">
                  <c:v>Piura</c:v>
                </c:pt>
                <c:pt idx="15">
                  <c:v>Otras*</c:v>
                </c:pt>
              </c:strCache>
            </c:strRef>
          </c:cat>
          <c:val>
            <c:numRef>
              <c:f>Cuadro2!$M$33:$M$48</c:f>
              <c:numCache>
                <c:formatCode>#,##0.0</c:formatCode>
                <c:ptCount val="16"/>
                <c:pt idx="0">
                  <c:v>313.66381289999998</c:v>
                </c:pt>
                <c:pt idx="1">
                  <c:v>21.98520727</c:v>
                </c:pt>
                <c:pt idx="2">
                  <c:v>253.36099287000002</c:v>
                </c:pt>
                <c:pt idx="3">
                  <c:v>216.88985110000002</c:v>
                </c:pt>
                <c:pt idx="4">
                  <c:v>177.65954219000002</c:v>
                </c:pt>
                <c:pt idx="5">
                  <c:v>56.638874040000005</c:v>
                </c:pt>
                <c:pt idx="6">
                  <c:v>87.174903689999994</c:v>
                </c:pt>
                <c:pt idx="7">
                  <c:v>189.39528473999999</c:v>
                </c:pt>
                <c:pt idx="8">
                  <c:v>49.043314479999999</c:v>
                </c:pt>
                <c:pt idx="9">
                  <c:v>41.111915070000002</c:v>
                </c:pt>
                <c:pt idx="10">
                  <c:v>25.434253300000002</c:v>
                </c:pt>
                <c:pt idx="11">
                  <c:v>12.95953263</c:v>
                </c:pt>
                <c:pt idx="12">
                  <c:v>3.20706632</c:v>
                </c:pt>
                <c:pt idx="13">
                  <c:v>15.023096519999999</c:v>
                </c:pt>
                <c:pt idx="14">
                  <c:v>31.623008730000002</c:v>
                </c:pt>
                <c:pt idx="15">
                  <c:v>1.6445583400000001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661440"/>
        <c:axId val="111662976"/>
      </c:barChart>
      <c:catAx>
        <c:axId val="1116614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1662976"/>
        <c:crosses val="autoZero"/>
        <c:auto val="1"/>
        <c:lblAlgn val="ctr"/>
        <c:lblOffset val="100"/>
        <c:noMultiLvlLbl val="0"/>
      </c:catAx>
      <c:valAx>
        <c:axId val="111662976"/>
        <c:scaling>
          <c:orientation val="minMax"/>
          <c:max val="400"/>
          <c:min val="0"/>
        </c:scaling>
        <c:delete val="0"/>
        <c:axPos val="t"/>
        <c:numFmt formatCode="#,##0.0" sourceLinked="1"/>
        <c:majorTickMark val="none"/>
        <c:minorTickMark val="none"/>
        <c:tickLblPos val="high"/>
        <c:spPr>
          <a:noFill/>
          <a:ln>
            <a:noFill/>
          </a:ln>
        </c:spPr>
        <c:crossAx val="1116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87847651330584"/>
          <c:y val="0.73170517820540115"/>
          <c:w val="0.11140355213445853"/>
          <c:h val="0.10248902491434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Transferencia del Canon Minero para Gobiernos Regionales y Locales </a:t>
            </a:r>
          </a:p>
          <a:p>
            <a:pPr>
              <a:defRPr sz="1000"/>
            </a:pPr>
            <a:r>
              <a:rPr lang="en-US" sz="1000"/>
              <a:t> por</a:t>
            </a:r>
            <a:r>
              <a:rPr lang="en-US" sz="1000" baseline="0"/>
              <a:t> macro regiones, 2011 - </a:t>
            </a:r>
            <a:r>
              <a:rPr lang="en-US" sz="1000"/>
              <a:t>2017
(Millones de Soles)</a:t>
            </a:r>
          </a:p>
        </c:rich>
      </c:tx>
      <c:layout>
        <c:manualLayout>
          <c:xMode val="edge"/>
          <c:yMode val="edge"/>
          <c:x val="0.16861222222222219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97037037037044E-2"/>
          <c:y val="0.20725694444444445"/>
          <c:w val="0.88558925925925924"/>
          <c:h val="0.61368645833333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Cuadro3!$B$13</c:f>
              <c:strCache>
                <c:ptCount val="1"/>
                <c:pt idx="0">
                  <c:v>MR Centro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074074074074077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518518518517656E-3"/>
                  <c:y val="8.819444444444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555555555555554E-3"/>
                  <c:y val="8.8194444444443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Cuadro3!$C$12:$I$12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Cuadro3!$C$13:$I$13</c:f>
              <c:numCache>
                <c:formatCode>#,##0</c:formatCode>
                <c:ptCount val="7"/>
                <c:pt idx="0">
                  <c:v>1290.71784385</c:v>
                </c:pt>
                <c:pt idx="1">
                  <c:v>1768.5882982199998</c:v>
                </c:pt>
                <c:pt idx="2">
                  <c:v>1382.5320213300001</c:v>
                </c:pt>
                <c:pt idx="3">
                  <c:v>1071.6779233099999</c:v>
                </c:pt>
                <c:pt idx="4">
                  <c:v>614.57926377000001</c:v>
                </c:pt>
                <c:pt idx="5">
                  <c:v>427.04491251000002</c:v>
                </c:pt>
                <c:pt idx="6">
                  <c:v>726.3083802000001</c:v>
                </c:pt>
              </c:numCache>
            </c:numRef>
          </c:val>
        </c:ser>
        <c:ser>
          <c:idx val="1"/>
          <c:order val="1"/>
          <c:tx>
            <c:strRef>
              <c:f>Cuadro3!$B$14</c:f>
              <c:strCache>
                <c:ptCount val="1"/>
                <c:pt idx="0">
                  <c:v>MR Sur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Cuadro3!$C$12:$I$12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Cuadro3!$C$14:$I$14</c:f>
              <c:numCache>
                <c:formatCode>#,##0</c:formatCode>
                <c:ptCount val="7"/>
                <c:pt idx="0">
                  <c:v>1882.6314056700003</c:v>
                </c:pt>
                <c:pt idx="1">
                  <c:v>2105.7814012999997</c:v>
                </c:pt>
                <c:pt idx="2">
                  <c:v>1250.3284744100001</c:v>
                </c:pt>
                <c:pt idx="3">
                  <c:v>1138.50959154</c:v>
                </c:pt>
                <c:pt idx="4">
                  <c:v>1070.15619066</c:v>
                </c:pt>
                <c:pt idx="5">
                  <c:v>525.84112613000002</c:v>
                </c:pt>
                <c:pt idx="6">
                  <c:v>614.32377894000001</c:v>
                </c:pt>
              </c:numCache>
            </c:numRef>
          </c:val>
        </c:ser>
        <c:ser>
          <c:idx val="2"/>
          <c:order val="2"/>
          <c:tx>
            <c:strRef>
              <c:f>Cuadro3!$B$15</c:f>
              <c:strCache>
                <c:ptCount val="1"/>
                <c:pt idx="0">
                  <c:v>MR Norte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51851851851851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74074074074077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0370370370361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037037037037039E-3"/>
                  <c:y val="4.4097222222221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solidFill>
                      <a:schemeClr val="accent2">
                        <a:lumMod val="75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Cuadro3!$C$12:$I$12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Cuadro3!$C$15:$I$15</c:f>
              <c:numCache>
                <c:formatCode>#,##0</c:formatCode>
                <c:ptCount val="7"/>
                <c:pt idx="0">
                  <c:v>877.6419844699999</c:v>
                </c:pt>
                <c:pt idx="1">
                  <c:v>1087.1256787100001</c:v>
                </c:pt>
                <c:pt idx="2">
                  <c:v>1080.0158398899998</c:v>
                </c:pt>
                <c:pt idx="3">
                  <c:v>713.80481137000004</c:v>
                </c:pt>
                <c:pt idx="4">
                  <c:v>498.61862185999996</c:v>
                </c:pt>
                <c:pt idx="5">
                  <c:v>501.87816784000006</c:v>
                </c:pt>
                <c:pt idx="6">
                  <c:v>445.41013772999997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9056"/>
        <c:axId val="112110592"/>
      </c:barChart>
      <c:catAx>
        <c:axId val="1121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2110592"/>
        <c:crosses val="autoZero"/>
        <c:auto val="1"/>
        <c:lblAlgn val="ctr"/>
        <c:lblOffset val="100"/>
        <c:noMultiLvlLbl val="0"/>
      </c:catAx>
      <c:valAx>
        <c:axId val="112110592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1210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79370370370372"/>
          <c:y val="0.25250694444444444"/>
          <c:w val="0.16146555555555556"/>
          <c:h val="0.17307604166666668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0.92053</cdr:y>
    </cdr:from>
    <cdr:to>
      <cdr:x>1</cdr:x>
      <cdr:y>0.99283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1125"/>
          <a:ext cx="5400000" cy="20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00">
              <a:latin typeface="Arial Narrow" panose="020B0606020202030204" pitchFamily="34" charset="0"/>
            </a:rPr>
            <a:t>Fuente: MEF</a:t>
          </a:r>
          <a:r>
            <a:rPr lang="es-PE" sz="700" baseline="0">
              <a:latin typeface="Arial Narrow" panose="020B0606020202030204" pitchFamily="34" charset="0"/>
            </a:rPr>
            <a:t>                                                                                                                                                                                             Elaboración: CIE - Perucámaras</a:t>
          </a:r>
          <a:endParaRPr lang="es-PE" sz="700"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1847850</xdr:colOff>
      <xdr:row>2</xdr:row>
      <xdr:rowOff>0</xdr:rowOff>
    </xdr:to>
    <xdr:pic>
      <xdr:nvPicPr>
        <xdr:cNvPr id="2" name="Imagen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1847850</xdr:colOff>
      <xdr:row>2</xdr:row>
      <xdr:rowOff>0</xdr:rowOff>
    </xdr:to>
    <xdr:pic>
      <xdr:nvPicPr>
        <xdr:cNvPr id="2" name="Imagen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1847850</xdr:colOff>
      <xdr:row>2</xdr:row>
      <xdr:rowOff>0</xdr:rowOff>
    </xdr:to>
    <xdr:pic>
      <xdr:nvPicPr>
        <xdr:cNvPr id="2" name="Imagen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1847850</xdr:colOff>
      <xdr:row>2</xdr:row>
      <xdr:rowOff>0</xdr:rowOff>
    </xdr:to>
    <xdr:pic>
      <xdr:nvPicPr>
        <xdr:cNvPr id="1026" name="Imagen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28</xdr:row>
      <xdr:rowOff>52387</xdr:rowOff>
    </xdr:from>
    <xdr:to>
      <xdr:col>9</xdr:col>
      <xdr:colOff>8850</xdr:colOff>
      <xdr:row>46</xdr:row>
      <xdr:rowOff>17737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28</xdr:row>
      <xdr:rowOff>100011</xdr:rowOff>
    </xdr:from>
    <xdr:to>
      <xdr:col>15</xdr:col>
      <xdr:colOff>657225</xdr:colOff>
      <xdr:row>56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2"/>
          <a:ext cx="5400000" cy="20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PE" sz="700">
              <a:latin typeface="Arial Narrow" panose="020B0606020202030204" pitchFamily="34" charset="0"/>
            </a:rPr>
            <a:t>Fuente: MEF</a:t>
          </a:r>
          <a:r>
            <a:rPr lang="es-PE" sz="700" baseline="0">
              <a:latin typeface="Arial Narrow" panose="020B0606020202030204" pitchFamily="34" charset="0"/>
            </a:rPr>
            <a:t>                                                                                                                                                                                             Elaboración: CIE - Perucámaras</a:t>
          </a:r>
          <a:endParaRPr lang="es-PE" sz="70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0.94619</cdr:y>
    </cdr:from>
    <cdr:to>
      <cdr:x>1</cdr:x>
      <cdr:y>0.99697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879850"/>
          <a:ext cx="4029075" cy="20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00">
              <a:latin typeface="Arial Narrow" panose="020B0606020202030204" pitchFamily="34" charset="0"/>
            </a:rPr>
            <a:t>Fuente: MEF</a:t>
          </a:r>
          <a:r>
            <a:rPr lang="es-PE" sz="700" baseline="0">
              <a:latin typeface="Arial Narrow" panose="020B0606020202030204" pitchFamily="34" charset="0"/>
            </a:rPr>
            <a:t>                                                                                                                         Elaboración: CIE - Perucámaras</a:t>
          </a:r>
          <a:endParaRPr lang="es-PE" sz="70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61912</xdr:rowOff>
    </xdr:from>
    <xdr:to>
      <xdr:col>8</xdr:col>
      <xdr:colOff>313650</xdr:colOff>
      <xdr:row>19</xdr:row>
      <xdr:rowOff>27262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ondor.perucamaras/Downloads/CM%20Reg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7">
          <cell r="A17" t="str">
            <v>440</v>
          </cell>
          <cell r="B17" t="str">
            <v xml:space="preserve">  GOBIERNO REGIONAL AMAZONAS</v>
          </cell>
          <cell r="C17">
            <v>31512.45</v>
          </cell>
        </row>
        <row r="18">
          <cell r="A18" t="str">
            <v>441</v>
          </cell>
          <cell r="B18" t="str">
            <v xml:space="preserve">  GOBIERNO REGIONAL ANCASH</v>
          </cell>
          <cell r="C18">
            <v>190003834.52000001</v>
          </cell>
        </row>
        <row r="19">
          <cell r="A19" t="str">
            <v>442</v>
          </cell>
          <cell r="B19" t="str">
            <v xml:space="preserve">  GOBIERNO REGIONAL APURIMAC</v>
          </cell>
          <cell r="C19">
            <v>518064.38</v>
          </cell>
        </row>
        <row r="20">
          <cell r="A20" t="str">
            <v>443</v>
          </cell>
          <cell r="B20" t="str">
            <v xml:space="preserve">  GOBIERNO REGIONAL AREQUIPA</v>
          </cell>
          <cell r="C20">
            <v>165662333.91999999</v>
          </cell>
        </row>
        <row r="21">
          <cell r="A21" t="str">
            <v>444</v>
          </cell>
          <cell r="B21" t="str">
            <v xml:space="preserve">  GOBIERNO REGIONAL AYACUCHO</v>
          </cell>
          <cell r="C21">
            <v>14363332.9</v>
          </cell>
        </row>
        <row r="22">
          <cell r="A22" t="str">
            <v>445</v>
          </cell>
          <cell r="B22" t="str">
            <v xml:space="preserve">  GOBIERNO REGIONAL CAJAMARCA</v>
          </cell>
          <cell r="C22">
            <v>104417904.84999999</v>
          </cell>
        </row>
        <row r="23">
          <cell r="A23" t="str">
            <v>446</v>
          </cell>
          <cell r="B23" t="str">
            <v xml:space="preserve">  GOBIERNO REGIONAL CUSCO</v>
          </cell>
          <cell r="C23">
            <v>42503456.210000001</v>
          </cell>
        </row>
        <row r="24">
          <cell r="A24" t="str">
            <v>447</v>
          </cell>
          <cell r="B24" t="str">
            <v xml:space="preserve">  GOBIERNO REGIONAL HUANCAVELICA</v>
          </cell>
          <cell r="C24">
            <v>2134051.83</v>
          </cell>
        </row>
        <row r="25">
          <cell r="A25" t="str">
            <v>448</v>
          </cell>
          <cell r="B25" t="str">
            <v xml:space="preserve">  GOBIERNO REGIONAL HUANUCO</v>
          </cell>
          <cell r="C25">
            <v>1080739.4099999999</v>
          </cell>
        </row>
        <row r="26">
          <cell r="A26" t="str">
            <v>449</v>
          </cell>
          <cell r="B26" t="str">
            <v xml:space="preserve">  GOBIERNO REGIONAL ICA</v>
          </cell>
          <cell r="C26">
            <v>50496956.759999998</v>
          </cell>
        </row>
        <row r="27">
          <cell r="A27" t="str">
            <v>450</v>
          </cell>
          <cell r="B27" t="str">
            <v xml:space="preserve">  GOBIERNO REGIONAL JUNIN</v>
          </cell>
          <cell r="C27">
            <v>19688686.010000002</v>
          </cell>
        </row>
        <row r="28">
          <cell r="A28" t="str">
            <v>451</v>
          </cell>
          <cell r="B28" t="str">
            <v xml:space="preserve">  GOBIERNO REGIONAL LA LIBERTAD</v>
          </cell>
          <cell r="C28">
            <v>113842763.23</v>
          </cell>
        </row>
        <row r="29">
          <cell r="A29" t="str">
            <v>452</v>
          </cell>
          <cell r="B29" t="str">
            <v xml:space="preserve">  GOBIERNO REGIONAL LAMBAYEQUE</v>
          </cell>
          <cell r="C29">
            <v>125457.36</v>
          </cell>
        </row>
        <row r="30">
          <cell r="A30" t="str">
            <v>454</v>
          </cell>
          <cell r="B30" t="str">
            <v xml:space="preserve">  GOBIERNO REGIONAL MADRE DE DIOS</v>
          </cell>
          <cell r="C30">
            <v>30030.34</v>
          </cell>
        </row>
        <row r="31">
          <cell r="A31" t="str">
            <v>455</v>
          </cell>
          <cell r="B31" t="str">
            <v xml:space="preserve">  GOBIERNO REGIONAL MOQUEGUA</v>
          </cell>
          <cell r="C31">
            <v>99092718.459999993</v>
          </cell>
        </row>
        <row r="32">
          <cell r="A32" t="str">
            <v>456</v>
          </cell>
          <cell r="B32" t="str">
            <v xml:space="preserve">  GOBIERNO REGIONAL PASCO</v>
          </cell>
          <cell r="C32">
            <v>45437676.560000002</v>
          </cell>
        </row>
        <row r="33">
          <cell r="A33" t="str">
            <v>457</v>
          </cell>
          <cell r="B33" t="str">
            <v xml:space="preserve">  GOBIERNO REGIONAL PIURA</v>
          </cell>
          <cell r="C33">
            <v>32007.17</v>
          </cell>
        </row>
        <row r="34">
          <cell r="A34" t="str">
            <v>458</v>
          </cell>
          <cell r="B34" t="str">
            <v xml:space="preserve">  GOBIERNO REGIONAL PUNO</v>
          </cell>
          <cell r="C34">
            <v>75826641.659999996</v>
          </cell>
        </row>
        <row r="35">
          <cell r="A35" t="str">
            <v>459</v>
          </cell>
          <cell r="B35" t="str">
            <v xml:space="preserve">  GOBIERNO REGIONAL SAN MARTIN</v>
          </cell>
          <cell r="C35">
            <v>155552.97</v>
          </cell>
        </row>
        <row r="36">
          <cell r="A36" t="str">
            <v>460</v>
          </cell>
          <cell r="B36" t="str">
            <v xml:space="preserve">  GOBIERNO REGIONAL TACNA</v>
          </cell>
          <cell r="C36">
            <v>87525402.049999997</v>
          </cell>
        </row>
        <row r="37">
          <cell r="A37" t="str">
            <v>463</v>
          </cell>
          <cell r="B37" t="str">
            <v xml:space="preserve">  GOBIERNO REGIONAL LIMA</v>
          </cell>
          <cell r="C37">
            <v>24271919.530000001</v>
          </cell>
        </row>
        <row r="38">
          <cell r="A38" t="str">
            <v>464</v>
          </cell>
          <cell r="B38" t="str">
            <v xml:space="preserve">  GOBIERNO REGIONAL CALLAO</v>
          </cell>
          <cell r="C38">
            <v>13.72</v>
          </cell>
        </row>
        <row r="39">
          <cell r="A39" t="str">
            <v>465</v>
          </cell>
          <cell r="B39" t="str">
            <v xml:space="preserve">  MUNICIPALIDAD METROPOLITANA DE LIMA</v>
          </cell>
          <cell r="C39">
            <v>2101350.79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71" customWidth="1"/>
    <col min="19" max="19" width="10" style="71" customWidth="1"/>
    <col min="20" max="21" width="9.7109375" style="71" hidden="1" customWidth="1"/>
    <col min="22" max="16384" width="11.42578125" style="7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73" t="s">
        <v>177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2:18" ht="19.5" customHeight="1" x14ac:dyDescent="0.25">
      <c r="B4" s="90" t="s">
        <v>178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2:18" ht="15" customHeight="1" x14ac:dyDescent="0.25">
      <c r="B5" s="74" t="s">
        <v>179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8" ht="15" customHeight="1" x14ac:dyDescent="0.25">
      <c r="J6" s="72"/>
    </row>
    <row r="7" spans="2:18" ht="15" customHeight="1" x14ac:dyDescent="0.25">
      <c r="J7" s="72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G25" sqref="G25"/>
    </sheetView>
  </sheetViews>
  <sheetFormatPr baseColWidth="10" defaultRowHeight="12.75" x14ac:dyDescent="0.2"/>
  <cols>
    <col min="6" max="6" width="11.42578125" style="18"/>
    <col min="8" max="8" width="11.42578125" style="18"/>
  </cols>
  <sheetData>
    <row r="2" spans="2:11" x14ac:dyDescent="0.2">
      <c r="C2" s="21" t="s">
        <v>129</v>
      </c>
      <c r="D2" s="21" t="s">
        <v>130</v>
      </c>
      <c r="E2" s="21">
        <v>2017</v>
      </c>
      <c r="F2" s="39" t="s">
        <v>137</v>
      </c>
      <c r="G2">
        <v>2016</v>
      </c>
      <c r="H2" s="39" t="s">
        <v>137</v>
      </c>
      <c r="I2" s="21" t="s">
        <v>138</v>
      </c>
    </row>
    <row r="3" spans="2:11" x14ac:dyDescent="0.2">
      <c r="B3" t="s">
        <v>107</v>
      </c>
      <c r="C3" s="20">
        <v>124.61206627</v>
      </c>
      <c r="D3" s="20">
        <v>369.86289741000002</v>
      </c>
      <c r="E3" s="20">
        <v>494.47496368000003</v>
      </c>
      <c r="F3" s="40">
        <f t="shared" ref="F3:F22" si="0">+E3/E$22</f>
        <v>0.26547276388602326</v>
      </c>
      <c r="G3" s="22">
        <v>313.66381289999998</v>
      </c>
      <c r="H3" s="18">
        <f t="shared" ref="H3:H22" si="1">+G3/G$22</f>
        <v>0.2095541319505754</v>
      </c>
      <c r="I3" s="41">
        <f t="shared" ref="I3:I21" si="2">+E3-G3</f>
        <v>180.81115078000005</v>
      </c>
      <c r="J3" s="42"/>
      <c r="K3" s="43">
        <f t="shared" ref="K3:K21" si="3">+E3/G3-1</f>
        <v>0.57644887087323959</v>
      </c>
    </row>
    <row r="4" spans="2:11" x14ac:dyDescent="0.2">
      <c r="B4" t="s">
        <v>108</v>
      </c>
      <c r="C4" s="20">
        <v>64.652129889999998</v>
      </c>
      <c r="D4" s="20">
        <v>193.95638997999998</v>
      </c>
      <c r="E4" s="20">
        <v>258.60851987000001</v>
      </c>
      <c r="F4" s="40">
        <f t="shared" si="0"/>
        <v>0.13884124288806593</v>
      </c>
      <c r="G4" s="22">
        <v>21.98520727</v>
      </c>
      <c r="H4" s="18">
        <f t="shared" si="1"/>
        <v>1.4687990248614139E-2</v>
      </c>
      <c r="I4" s="41">
        <f t="shared" si="2"/>
        <v>236.62331260000002</v>
      </c>
      <c r="J4" s="42"/>
      <c r="K4" s="43">
        <f t="shared" si="3"/>
        <v>10.762842018909927</v>
      </c>
    </row>
    <row r="5" spans="2:11" x14ac:dyDescent="0.2">
      <c r="B5" t="s">
        <v>109</v>
      </c>
      <c r="C5" s="20">
        <v>62.745799159999997</v>
      </c>
      <c r="D5" s="20">
        <v>192.21069788999998</v>
      </c>
      <c r="E5" s="20">
        <v>254.95649704999997</v>
      </c>
      <c r="F5" s="40">
        <f t="shared" si="0"/>
        <v>0.1368805519269202</v>
      </c>
      <c r="G5" s="22">
        <v>253.36099287000002</v>
      </c>
      <c r="H5" s="18">
        <f t="shared" si="1"/>
        <v>0.16926671406604193</v>
      </c>
      <c r="I5" s="22">
        <f t="shared" si="2"/>
        <v>1.5955041799999492</v>
      </c>
      <c r="K5" s="19">
        <f t="shared" si="3"/>
        <v>6.2973552555447565E-3</v>
      </c>
    </row>
    <row r="6" spans="2:11" x14ac:dyDescent="0.2">
      <c r="B6" t="s">
        <v>110</v>
      </c>
      <c r="C6" s="20">
        <v>46.298908429999997</v>
      </c>
      <c r="D6" s="20">
        <v>138.89672587999999</v>
      </c>
      <c r="E6" s="20">
        <v>185.19563431</v>
      </c>
      <c r="F6" s="40">
        <f t="shared" si="0"/>
        <v>9.9427474616728476E-2</v>
      </c>
      <c r="G6" s="22">
        <v>216.88985110000002</v>
      </c>
      <c r="H6" s="18">
        <f t="shared" si="1"/>
        <v>0.14490088625760647</v>
      </c>
      <c r="I6" s="41">
        <f t="shared" si="2"/>
        <v>-31.694216790000013</v>
      </c>
      <c r="J6" s="42"/>
      <c r="K6" s="43">
        <f t="shared" si="3"/>
        <v>-0.14613047419810787</v>
      </c>
    </row>
    <row r="7" spans="2:11" x14ac:dyDescent="0.2">
      <c r="B7" t="s">
        <v>111</v>
      </c>
      <c r="C7" s="20">
        <v>23.678919920000002</v>
      </c>
      <c r="D7" s="20">
        <v>71.036760170000008</v>
      </c>
      <c r="E7" s="20">
        <v>94.715680090000006</v>
      </c>
      <c r="F7" s="40">
        <f t="shared" si="0"/>
        <v>5.0850771472241679E-2</v>
      </c>
      <c r="G7" s="22">
        <v>177.65954219000002</v>
      </c>
      <c r="H7" s="18">
        <f t="shared" si="1"/>
        <v>0.11869169988771147</v>
      </c>
      <c r="I7" s="41">
        <f t="shared" si="2"/>
        <v>-82.943862100000018</v>
      </c>
      <c r="J7" s="42"/>
      <c r="K7" s="43">
        <f t="shared" si="3"/>
        <v>-0.4668697277813243</v>
      </c>
    </row>
    <row r="8" spans="2:11" x14ac:dyDescent="0.2">
      <c r="B8" t="s">
        <v>112</v>
      </c>
      <c r="C8" s="20">
        <v>23.311415789999998</v>
      </c>
      <c r="D8" s="20">
        <v>69.934246810000005</v>
      </c>
      <c r="E8" s="20">
        <v>93.245662600000003</v>
      </c>
      <c r="F8" s="40">
        <f t="shared" si="0"/>
        <v>5.0061551320170143E-2</v>
      </c>
      <c r="G8" s="22">
        <v>56.638874040000005</v>
      </c>
      <c r="H8" s="18">
        <f t="shared" si="1"/>
        <v>3.7839590019567035E-2</v>
      </c>
      <c r="I8" s="41">
        <f t="shared" si="2"/>
        <v>36.606788559999998</v>
      </c>
      <c r="J8" s="42"/>
      <c r="K8" s="43">
        <f t="shared" si="3"/>
        <v>0.64631914352935804</v>
      </c>
    </row>
    <row r="9" spans="2:11" x14ac:dyDescent="0.2">
      <c r="B9" t="s">
        <v>113</v>
      </c>
      <c r="C9" s="20">
        <v>22.854571480000001</v>
      </c>
      <c r="D9" s="20">
        <v>68.563714090000005</v>
      </c>
      <c r="E9" s="20">
        <v>91.418285570000009</v>
      </c>
      <c r="F9" s="40">
        <f t="shared" si="0"/>
        <v>4.9080472668168104E-2</v>
      </c>
      <c r="G9" s="22">
        <v>87.174903689999994</v>
      </c>
      <c r="H9" s="18">
        <f t="shared" si="1"/>
        <v>5.8240257624034515E-2</v>
      </c>
      <c r="I9" s="22">
        <f t="shared" si="2"/>
        <v>4.2433818800000154</v>
      </c>
      <c r="K9" s="19">
        <f t="shared" si="3"/>
        <v>4.8676645460828727E-2</v>
      </c>
    </row>
    <row r="10" spans="2:11" x14ac:dyDescent="0.2">
      <c r="B10" t="s">
        <v>114</v>
      </c>
      <c r="C10" s="20">
        <v>21.84781826</v>
      </c>
      <c r="D10" s="20">
        <v>65.543454780000005</v>
      </c>
      <c r="E10" s="20">
        <v>87.391273040000002</v>
      </c>
      <c r="F10" s="40">
        <f t="shared" si="0"/>
        <v>4.6918457955458417E-2</v>
      </c>
      <c r="G10" s="22">
        <v>189.39528473999999</v>
      </c>
      <c r="H10" s="18">
        <f t="shared" si="1"/>
        <v>0.12653217507712941</v>
      </c>
      <c r="I10" s="41">
        <f t="shared" si="2"/>
        <v>-102.00401169999999</v>
      </c>
      <c r="J10" s="42"/>
      <c r="K10" s="43">
        <f t="shared" si="3"/>
        <v>-0.53857735603095991</v>
      </c>
    </row>
    <row r="11" spans="2:11" x14ac:dyDescent="0.2">
      <c r="B11" t="s">
        <v>115</v>
      </c>
      <c r="C11" s="20">
        <v>20.32636248</v>
      </c>
      <c r="D11" s="20">
        <v>60.979087460000002</v>
      </c>
      <c r="E11" s="20">
        <v>81.305449940000003</v>
      </c>
      <c r="F11" s="40">
        <f t="shared" si="0"/>
        <v>4.3651112998588253E-2</v>
      </c>
      <c r="G11" s="22">
        <v>49.043314479999999</v>
      </c>
      <c r="H11" s="18">
        <f t="shared" si="1"/>
        <v>3.2765109557320836E-2</v>
      </c>
      <c r="I11" s="41">
        <f t="shared" si="2"/>
        <v>32.262135460000003</v>
      </c>
      <c r="J11" s="42"/>
      <c r="K11" s="43">
        <f t="shared" si="3"/>
        <v>0.65782942694781754</v>
      </c>
    </row>
    <row r="12" spans="2:11" x14ac:dyDescent="0.2">
      <c r="B12" t="s">
        <v>116</v>
      </c>
      <c r="C12" s="20">
        <f>17.79985708+1.09211155</f>
        <v>18.891968629999997</v>
      </c>
      <c r="D12" s="20">
        <v>56.683235850000003</v>
      </c>
      <c r="E12" s="20">
        <f>74.48309293+1.09211155</f>
        <v>75.575204479999996</v>
      </c>
      <c r="F12" s="40">
        <f t="shared" si="0"/>
        <v>4.0574669878616659E-2</v>
      </c>
      <c r="G12" s="22">
        <f>40.65211842+0.45979665</f>
        <v>41.111915070000002</v>
      </c>
      <c r="H12" s="18">
        <f t="shared" si="1"/>
        <v>2.7466259482302014E-2</v>
      </c>
      <c r="I12" s="41">
        <f t="shared" si="2"/>
        <v>34.463289409999994</v>
      </c>
      <c r="J12" s="42"/>
      <c r="K12" s="43">
        <f t="shared" si="3"/>
        <v>0.83827983569533071</v>
      </c>
    </row>
    <row r="13" spans="2:11" x14ac:dyDescent="0.2">
      <c r="B13" t="s">
        <v>117</v>
      </c>
      <c r="C13" s="20">
        <v>15.598297259999999</v>
      </c>
      <c r="D13" s="20">
        <v>46.787561240000002</v>
      </c>
      <c r="E13" s="20">
        <v>62.385858499999998</v>
      </c>
      <c r="F13" s="40">
        <f t="shared" si="0"/>
        <v>3.3493599271722289E-2</v>
      </c>
      <c r="G13" s="22">
        <v>25.434253300000002</v>
      </c>
      <c r="H13" s="18">
        <f t="shared" si="1"/>
        <v>1.6992246643994548E-2</v>
      </c>
      <c r="I13" s="41">
        <f t="shared" si="2"/>
        <v>36.951605199999996</v>
      </c>
      <c r="J13" s="42"/>
      <c r="K13" s="43">
        <f t="shared" si="3"/>
        <v>1.452828387141996</v>
      </c>
    </row>
    <row r="14" spans="2:11" x14ac:dyDescent="0.2">
      <c r="B14" t="s">
        <v>118</v>
      </c>
      <c r="C14" s="20">
        <v>11.076877769999999</v>
      </c>
      <c r="D14" s="20">
        <v>33.230633130000001</v>
      </c>
      <c r="E14" s="20">
        <v>44.307510899999997</v>
      </c>
      <c r="F14" s="40">
        <f t="shared" si="0"/>
        <v>2.3787730913602277E-2</v>
      </c>
      <c r="G14" s="22">
        <v>12.95953263</v>
      </c>
      <c r="H14" s="18">
        <f t="shared" si="1"/>
        <v>8.6580711547704567E-3</v>
      </c>
      <c r="I14" s="41">
        <f t="shared" si="2"/>
        <v>31.347978269999999</v>
      </c>
      <c r="J14" s="42"/>
      <c r="K14" s="43">
        <f t="shared" si="3"/>
        <v>2.418912715836111</v>
      </c>
    </row>
    <row r="15" spans="2:11" x14ac:dyDescent="0.2">
      <c r="B15" t="s">
        <v>119</v>
      </c>
      <c r="C15" s="20">
        <v>4.1173714100000005</v>
      </c>
      <c r="D15" s="20">
        <v>12.352114220000001</v>
      </c>
      <c r="E15" s="20">
        <v>16.469485630000001</v>
      </c>
      <c r="F15" s="40">
        <f t="shared" si="0"/>
        <v>8.8421056496739373E-3</v>
      </c>
      <c r="G15" s="22">
        <v>3.20706632</v>
      </c>
      <c r="H15" s="18">
        <f t="shared" si="1"/>
        <v>2.1425933472593015E-3</v>
      </c>
      <c r="I15" s="41">
        <f t="shared" si="2"/>
        <v>13.262419310000002</v>
      </c>
      <c r="J15" s="42"/>
      <c r="K15" s="43">
        <f t="shared" si="3"/>
        <v>4.1353741976873124</v>
      </c>
    </row>
    <row r="16" spans="2:11" x14ac:dyDescent="0.2">
      <c r="B16" t="s">
        <v>120</v>
      </c>
      <c r="C16" s="20">
        <v>2.7033934799999999</v>
      </c>
      <c r="D16" s="20">
        <v>8.1101811900000005</v>
      </c>
      <c r="E16" s="20">
        <v>10.813574670000001</v>
      </c>
      <c r="F16" s="40">
        <f t="shared" si="0"/>
        <v>5.8055710925550008E-3</v>
      </c>
      <c r="G16" s="22">
        <v>15.023096519999999</v>
      </c>
      <c r="H16" s="18">
        <f t="shared" si="1"/>
        <v>1.0036707522464444E-2</v>
      </c>
      <c r="I16" s="41">
        <f t="shared" si="2"/>
        <v>-4.209521849999998</v>
      </c>
      <c r="J16" s="42"/>
      <c r="K16" s="43">
        <f t="shared" si="3"/>
        <v>-0.28020334186070972</v>
      </c>
    </row>
    <row r="17" spans="2:11" x14ac:dyDescent="0.2">
      <c r="B17" t="s">
        <v>121</v>
      </c>
      <c r="C17" s="20">
        <v>1.3012061399999999</v>
      </c>
      <c r="D17" s="20">
        <v>3.9036180599999999</v>
      </c>
      <c r="E17" s="20">
        <v>5.2048242</v>
      </c>
      <c r="F17" s="40">
        <f t="shared" si="0"/>
        <v>2.7943559682610214E-3</v>
      </c>
      <c r="G17" s="22">
        <v>31.623008730000002</v>
      </c>
      <c r="H17" s="18">
        <f t="shared" si="1"/>
        <v>2.112686217390753E-2</v>
      </c>
      <c r="I17" s="41">
        <f t="shared" si="2"/>
        <v>-26.418184530000001</v>
      </c>
      <c r="J17" s="42"/>
      <c r="K17" s="43">
        <f t="shared" si="3"/>
        <v>-0.83541021525057146</v>
      </c>
    </row>
    <row r="18" spans="2:11" x14ac:dyDescent="0.2">
      <c r="B18" t="s">
        <v>122</v>
      </c>
      <c r="C18" s="20">
        <v>0.90778336000000004</v>
      </c>
      <c r="D18" s="20">
        <v>2.7233513599999997</v>
      </c>
      <c r="E18" s="20">
        <v>3.6311347199999995</v>
      </c>
      <c r="F18" s="40">
        <f t="shared" si="0"/>
        <v>1.9494765983434773E-3</v>
      </c>
      <c r="G18" s="22">
        <v>2.2759970000000001E-2</v>
      </c>
      <c r="H18" s="18">
        <f t="shared" si="1"/>
        <v>1.5205597714555928E-5</v>
      </c>
      <c r="I18" s="22">
        <f t="shared" si="2"/>
        <v>3.6083747499999994</v>
      </c>
      <c r="K18" s="19">
        <f t="shared" si="3"/>
        <v>158.54040009718815</v>
      </c>
    </row>
    <row r="19" spans="2:11" x14ac:dyDescent="0.2">
      <c r="B19" t="s">
        <v>123</v>
      </c>
      <c r="C19" s="20">
        <v>0.26399956000000002</v>
      </c>
      <c r="D19" s="20">
        <v>0.79199847000000001</v>
      </c>
      <c r="E19" s="20">
        <v>1.05599803</v>
      </c>
      <c r="F19" s="40">
        <f t="shared" si="0"/>
        <v>5.6694218367690135E-4</v>
      </c>
      <c r="G19" s="22">
        <v>0.94340778000000003</v>
      </c>
      <c r="H19" s="18">
        <f t="shared" si="1"/>
        <v>6.3027671756431497E-4</v>
      </c>
      <c r="I19" s="22">
        <f t="shared" si="2"/>
        <v>0.11259025</v>
      </c>
      <c r="K19" s="19">
        <f t="shared" si="3"/>
        <v>0.11934420341540952</v>
      </c>
    </row>
    <row r="20" spans="2:11" x14ac:dyDescent="0.2">
      <c r="B20" t="s">
        <v>124</v>
      </c>
      <c r="C20" s="20">
        <v>0.24504751999999999</v>
      </c>
      <c r="D20" s="20">
        <v>0.73514197999999997</v>
      </c>
      <c r="E20" s="20">
        <v>0.98018949999999994</v>
      </c>
      <c r="F20" s="40">
        <f t="shared" si="0"/>
        <v>5.2624224644355632E-4</v>
      </c>
      <c r="G20" s="22">
        <v>9.5516829999999997E-2</v>
      </c>
      <c r="H20" s="18">
        <f t="shared" si="1"/>
        <v>6.3813374619985308E-5</v>
      </c>
      <c r="I20" s="22">
        <f t="shared" si="2"/>
        <v>0.88467266999999994</v>
      </c>
      <c r="K20" s="19">
        <f t="shared" si="3"/>
        <v>9.2619559296513501</v>
      </c>
    </row>
    <row r="21" spans="2:11" x14ac:dyDescent="0.2">
      <c r="B21" t="s">
        <v>125</v>
      </c>
      <c r="C21" s="20">
        <v>0.22114260999999999</v>
      </c>
      <c r="D21" s="20">
        <v>0.66342782</v>
      </c>
      <c r="E21" s="20">
        <v>0.88457043000000002</v>
      </c>
      <c r="F21" s="40">
        <f t="shared" si="0"/>
        <v>4.7490646474048403E-4</v>
      </c>
      <c r="G21" s="22">
        <v>0.58287376000000002</v>
      </c>
      <c r="H21" s="18">
        <f t="shared" si="1"/>
        <v>3.8940929680182445E-4</v>
      </c>
      <c r="I21" s="22">
        <f t="shared" si="2"/>
        <v>0.30169667</v>
      </c>
      <c r="K21" s="19">
        <f t="shared" si="3"/>
        <v>0.51760207905053068</v>
      </c>
    </row>
    <row r="22" spans="2:11" x14ac:dyDescent="0.2">
      <c r="C22" s="20">
        <f>SUM(C3:C21)</f>
        <v>465.65507941999994</v>
      </c>
      <c r="D22" s="20">
        <f>SUM(D3:D21)</f>
        <v>1396.9652377900002</v>
      </c>
      <c r="E22" s="20">
        <f>SUM(E3:E21)</f>
        <v>1862.6203172099999</v>
      </c>
      <c r="F22" s="18">
        <f t="shared" si="0"/>
        <v>1</v>
      </c>
      <c r="G22" s="22">
        <f>SUM(G3:G21)</f>
        <v>1496.8152141899998</v>
      </c>
      <c r="H22" s="18">
        <f t="shared" si="1"/>
        <v>1</v>
      </c>
    </row>
  </sheetData>
  <sortState ref="B3:K21">
    <sortCondition descending="1" ref="F3:F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D34" sqref="D34"/>
    </sheetView>
  </sheetViews>
  <sheetFormatPr baseColWidth="10" defaultRowHeight="12.75" x14ac:dyDescent="0.2"/>
  <cols>
    <col min="1" max="1" width="9.42578125" customWidth="1"/>
    <col min="2" max="2" width="16.85546875" style="3" customWidth="1"/>
    <col min="3" max="3" width="10" style="3" bestFit="1" customWidth="1"/>
    <col min="4" max="9" width="10.7109375" style="3" customWidth="1"/>
    <col min="10" max="10" width="10.7109375" customWidth="1"/>
    <col min="11" max="11" width="14.7109375" customWidth="1"/>
  </cols>
  <sheetData>
    <row r="1" spans="1:11" ht="20.25" x14ac:dyDescent="0.3">
      <c r="J1" s="1"/>
      <c r="K1" s="1"/>
    </row>
    <row r="2" spans="1:11" ht="20.25" x14ac:dyDescent="0.3">
      <c r="J2" s="1"/>
      <c r="K2" s="1"/>
    </row>
    <row r="3" spans="1:11" ht="12.75" customHeight="1" x14ac:dyDescent="0.3">
      <c r="J3" s="1"/>
      <c r="K3" s="1"/>
    </row>
    <row r="4" spans="1:11" s="12" customFormat="1" ht="15.7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9" t="s">
        <v>98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1" s="5" customFormat="1" ht="24.75" customHeight="1" x14ac:dyDescent="0.2">
      <c r="A6" s="5" t="s">
        <v>2</v>
      </c>
      <c r="B6" s="5" t="s">
        <v>3</v>
      </c>
      <c r="C6" s="5" t="s">
        <v>99</v>
      </c>
      <c r="D6" s="5">
        <v>2011</v>
      </c>
      <c r="E6" s="5">
        <v>2012</v>
      </c>
      <c r="F6" s="5">
        <v>2013</v>
      </c>
      <c r="G6" s="5">
        <v>2014</v>
      </c>
      <c r="H6" s="5">
        <v>2015</v>
      </c>
      <c r="I6" s="5">
        <v>2016</v>
      </c>
      <c r="J6" s="5">
        <v>2017</v>
      </c>
    </row>
    <row r="7" spans="1:11" x14ac:dyDescent="0.2">
      <c r="A7" s="6"/>
      <c r="B7" s="7"/>
      <c r="C7" s="4"/>
      <c r="D7" s="8">
        <f>+'CM GR'!C7/1000000</f>
        <v>1039.3424070799999</v>
      </c>
      <c r="E7" s="8">
        <f>+'CM GR'!D7/1000000</f>
        <v>1281.05876498</v>
      </c>
      <c r="F7" s="8">
        <f>+'CM GR'!E7/1000000</f>
        <v>954.33079323000004</v>
      </c>
      <c r="G7" s="8">
        <f>+'CM GR'!F7/1000000</f>
        <v>744.64767041999994</v>
      </c>
      <c r="H7" s="8">
        <f>+'CM GR'!G7/1000000</f>
        <v>565.03020485000002</v>
      </c>
      <c r="I7" s="8">
        <f>+'CM GR'!H7/1000000</f>
        <v>374.18968164999995</v>
      </c>
      <c r="J7" s="8">
        <f>+'CM GR'!I7/1000000</f>
        <v>465.67043891000003</v>
      </c>
    </row>
    <row r="8" spans="1:11" x14ac:dyDescent="0.2">
      <c r="A8" s="6" t="s">
        <v>73</v>
      </c>
      <c r="B8" s="7" t="s">
        <v>74</v>
      </c>
      <c r="C8" s="4" t="s">
        <v>100</v>
      </c>
      <c r="D8" s="8">
        <f>+'CM GR'!C8/1000000</f>
        <v>3.1512449999999997E-2</v>
      </c>
      <c r="E8" s="8">
        <f>+'CM GR'!D8/1000000</f>
        <v>2.357E-5</v>
      </c>
      <c r="F8" s="8">
        <f>+'CM GR'!E8/1000000</f>
        <v>4.2000000000000004E-6</v>
      </c>
      <c r="G8" s="8">
        <f>+'CM GR'!F8/1000000</f>
        <v>2.3800000000000001E-6</v>
      </c>
      <c r="H8" s="8">
        <f>+'CM GR'!G8/1000000</f>
        <v>2.283E-5</v>
      </c>
      <c r="I8" s="8">
        <f>+'CM GR'!H8/1000000</f>
        <v>4.0400000000000003E-6</v>
      </c>
      <c r="J8" s="8">
        <f>+'CM GR'!I8/1000000</f>
        <v>0</v>
      </c>
    </row>
    <row r="9" spans="1:11" x14ac:dyDescent="0.2">
      <c r="A9" s="6" t="s">
        <v>50</v>
      </c>
      <c r="B9" s="7" t="s">
        <v>75</v>
      </c>
      <c r="C9" s="4" t="s">
        <v>102</v>
      </c>
      <c r="D9" s="8">
        <f>+'CM GR'!C9/1000000</f>
        <v>190.00383452</v>
      </c>
      <c r="E9" s="8">
        <f>+'CM GR'!D9/1000000</f>
        <v>252.27560771</v>
      </c>
      <c r="F9" s="8">
        <f>+'CM GR'!E9/1000000</f>
        <v>252.18568707</v>
      </c>
      <c r="G9" s="8">
        <f>+'CM GR'!F9/1000000</f>
        <v>183.80282016999999</v>
      </c>
      <c r="H9" s="8">
        <f>+'CM GR'!G9/1000000</f>
        <v>104.93756106999999</v>
      </c>
      <c r="I9" s="8">
        <f>+'CM GR'!H9/1000000</f>
        <v>79.32327875</v>
      </c>
      <c r="J9" s="8">
        <f>+'CM GR'!I9/1000000</f>
        <v>124.61206627</v>
      </c>
    </row>
    <row r="10" spans="1:11" x14ac:dyDescent="0.2">
      <c r="A10" s="6" t="s">
        <v>51</v>
      </c>
      <c r="B10" s="7" t="s">
        <v>76</v>
      </c>
      <c r="C10" s="4" t="s">
        <v>102</v>
      </c>
      <c r="D10" s="8">
        <f>+'CM GR'!C10/1000000</f>
        <v>0.51806437999999999</v>
      </c>
      <c r="E10" s="8">
        <f>+'CM GR'!D10/1000000</f>
        <v>1.8196543000000001</v>
      </c>
      <c r="F10" s="8">
        <f>+'CM GR'!E10/1000000</f>
        <v>2.46463944</v>
      </c>
      <c r="G10" s="8">
        <f>+'CM GR'!F10/1000000</f>
        <v>0.58431103000000006</v>
      </c>
      <c r="H10" s="8">
        <f>+'CM GR'!G10/1000000</f>
        <v>1.6499E-4</v>
      </c>
      <c r="I10" s="8">
        <f>+'CM GR'!H10/1000000</f>
        <v>0.80176665000000003</v>
      </c>
      <c r="J10" s="8">
        <f>+'CM GR'!I10/1000000</f>
        <v>4.1173714100000005</v>
      </c>
    </row>
    <row r="11" spans="1:11" x14ac:dyDescent="0.2">
      <c r="A11" s="6" t="s">
        <v>52</v>
      </c>
      <c r="B11" s="7" t="s">
        <v>77</v>
      </c>
      <c r="C11" s="4" t="s">
        <v>103</v>
      </c>
      <c r="D11" s="8">
        <f>+'CM GR'!C11/1000000</f>
        <v>165.66233391999998</v>
      </c>
      <c r="E11" s="8">
        <f>+'CM GR'!D11/1000000</f>
        <v>195.39681888999999</v>
      </c>
      <c r="F11" s="8">
        <f>+'CM GR'!E11/1000000</f>
        <v>111.44287698000001</v>
      </c>
      <c r="G11" s="8">
        <f>+'CM GR'!F11/1000000</f>
        <v>95.801142150000004</v>
      </c>
      <c r="H11" s="8">
        <f>+'CM GR'!G11/1000000</f>
        <v>89.206087749999995</v>
      </c>
      <c r="I11" s="8">
        <f>+'CM GR'!H11/1000000</f>
        <v>5.4963015999999998</v>
      </c>
      <c r="J11" s="8">
        <f>+'CM GR'!I11/1000000</f>
        <v>64.652129889999998</v>
      </c>
    </row>
    <row r="12" spans="1:11" x14ac:dyDescent="0.2">
      <c r="A12" s="6" t="s">
        <v>53</v>
      </c>
      <c r="B12" s="7" t="s">
        <v>78</v>
      </c>
      <c r="C12" s="4" t="s">
        <v>102</v>
      </c>
      <c r="D12" s="8">
        <f>+'CM GR'!C12/1000000</f>
        <v>14.3633329</v>
      </c>
      <c r="E12" s="8">
        <f>+'CM GR'!D12/1000000</f>
        <v>20.8864436</v>
      </c>
      <c r="F12" s="8">
        <f>+'CM GR'!E12/1000000</f>
        <v>4.2403574000000006</v>
      </c>
      <c r="G12" s="8">
        <f>+'CM GR'!F12/1000000</f>
        <v>0.78774548999999994</v>
      </c>
      <c r="H12" s="8">
        <f>+'CM GR'!G12/1000000</f>
        <v>2.4288542099999999</v>
      </c>
      <c r="I12" s="8">
        <f>+'CM GR'!H12/1000000</f>
        <v>3.7392860200000002</v>
      </c>
      <c r="J12" s="8">
        <f>+'CM GR'!I12/1000000</f>
        <v>2.7033934799999999</v>
      </c>
    </row>
    <row r="13" spans="1:11" x14ac:dyDescent="0.2">
      <c r="A13" s="6" t="s">
        <v>54</v>
      </c>
      <c r="B13" s="7" t="s">
        <v>79</v>
      </c>
      <c r="C13" s="4" t="s">
        <v>101</v>
      </c>
      <c r="D13" s="8">
        <f>+'CM GR'!C13/1000000</f>
        <v>104.41790485</v>
      </c>
      <c r="E13" s="8">
        <f>+'CM GR'!D13/1000000</f>
        <v>134.70600450000001</v>
      </c>
      <c r="F13" s="8">
        <f>+'CM GR'!E13/1000000</f>
        <v>132.11477944000001</v>
      </c>
      <c r="G13" s="8">
        <f>+'CM GR'!F13/1000000</f>
        <v>87.867700720000002</v>
      </c>
      <c r="H13" s="8">
        <f>+'CM GR'!G13/1000000</f>
        <v>52.453173499999998</v>
      </c>
      <c r="I13" s="8">
        <f>+'CM GR'!H13/1000000</f>
        <v>54.222463070000003</v>
      </c>
      <c r="J13" s="8">
        <f>+'CM GR'!I13/1000000</f>
        <v>46.298908429999997</v>
      </c>
    </row>
    <row r="14" spans="1:11" x14ac:dyDescent="0.2">
      <c r="A14" s="6" t="s">
        <v>55</v>
      </c>
      <c r="B14" s="7" t="s">
        <v>80</v>
      </c>
      <c r="C14" s="4" t="s">
        <v>103</v>
      </c>
      <c r="D14" s="8">
        <f>+'CM GR'!C14/1000000</f>
        <v>42.503456210000003</v>
      </c>
      <c r="E14" s="8">
        <f>+'CM GR'!D14/1000000</f>
        <v>89.239220750000001</v>
      </c>
      <c r="F14" s="8">
        <f>+'CM GR'!E14/1000000</f>
        <v>9.19170117</v>
      </c>
      <c r="G14" s="8">
        <f>+'CM GR'!F14/1000000</f>
        <v>25.19425708</v>
      </c>
      <c r="H14" s="8">
        <f>+'CM GR'!G14/1000000</f>
        <v>34.266736139999999</v>
      </c>
      <c r="I14" s="8">
        <f>+'CM GR'!H14/1000000</f>
        <v>12.26082858</v>
      </c>
      <c r="J14" s="8">
        <f>+'CM GR'!I14/1000000</f>
        <v>20.32636248</v>
      </c>
    </row>
    <row r="15" spans="1:11" x14ac:dyDescent="0.2">
      <c r="A15" s="6" t="s">
        <v>56</v>
      </c>
      <c r="B15" s="7" t="s">
        <v>81</v>
      </c>
      <c r="C15" s="4" t="s">
        <v>102</v>
      </c>
      <c r="D15" s="8">
        <f>+'CM GR'!C15/1000000</f>
        <v>2.1340518300000002</v>
      </c>
      <c r="E15" s="8">
        <f>+'CM GR'!D15/1000000</f>
        <v>4.6077357399999999</v>
      </c>
      <c r="F15" s="8">
        <f>+'CM GR'!E15/1000000</f>
        <v>2.4665370299999996</v>
      </c>
      <c r="G15" s="8">
        <f>+'CM GR'!F15/1000000</f>
        <v>0.85079510999999997</v>
      </c>
      <c r="H15" s="8">
        <f>+'CM GR'!G15/1000000</f>
        <v>0.47984285999999998</v>
      </c>
      <c r="I15" s="8">
        <f>+'CM GR'!H15/1000000</f>
        <v>2.387914E-2</v>
      </c>
      <c r="J15" s="8">
        <f>+'CM GR'!I15/1000000</f>
        <v>0.24504751999999999</v>
      </c>
    </row>
    <row r="16" spans="1:11" x14ac:dyDescent="0.2">
      <c r="A16" s="6" t="s">
        <v>57</v>
      </c>
      <c r="B16" s="7" t="s">
        <v>82</v>
      </c>
      <c r="C16" s="4" t="s">
        <v>102</v>
      </c>
      <c r="D16" s="8">
        <f>+'CM GR'!C16/1000000</f>
        <v>1.0807394099999998</v>
      </c>
      <c r="E16" s="8">
        <f>+'CM GR'!D16/1000000</f>
        <v>1.0348023799999999</v>
      </c>
      <c r="F16" s="8">
        <f>+'CM GR'!E16/1000000</f>
        <v>0.27456364</v>
      </c>
      <c r="G16" s="8">
        <f>+'CM GR'!F16/1000000</f>
        <v>3.1378259999999998E-2</v>
      </c>
      <c r="H16" s="8">
        <f>+'CM GR'!G16/1000000</f>
        <v>0.20148774</v>
      </c>
      <c r="I16" s="8">
        <f>+'CM GR'!H16/1000000</f>
        <v>5.6899300000000002E-3</v>
      </c>
      <c r="J16" s="8">
        <f>+'CM GR'!I16/1000000</f>
        <v>0.90778336000000004</v>
      </c>
    </row>
    <row r="17" spans="1:10" x14ac:dyDescent="0.2">
      <c r="A17" s="6" t="s">
        <v>58</v>
      </c>
      <c r="B17" s="7" t="s">
        <v>83</v>
      </c>
      <c r="C17" s="4" t="s">
        <v>102</v>
      </c>
      <c r="D17" s="8">
        <f>+'CM GR'!C17/1000000</f>
        <v>50.496956759999996</v>
      </c>
      <c r="E17" s="8">
        <f>+'CM GR'!D17/1000000</f>
        <v>86.766021499999994</v>
      </c>
      <c r="F17" s="8">
        <f>+'CM GR'!E17/1000000</f>
        <v>46.49652699</v>
      </c>
      <c r="G17" s="8">
        <f>+'CM GR'!F17/1000000</f>
        <v>58.662799880000001</v>
      </c>
      <c r="H17" s="8">
        <f>+'CM GR'!G17/1000000</f>
        <v>31.534018410000002</v>
      </c>
      <c r="I17" s="8">
        <f>+'CM GR'!H17/1000000</f>
        <v>14.15971848</v>
      </c>
      <c r="J17" s="8">
        <f>+'CM GR'!I17/1000000</f>
        <v>23.311415789999998</v>
      </c>
    </row>
    <row r="18" spans="1:10" x14ac:dyDescent="0.2">
      <c r="A18" s="6" t="s">
        <v>59</v>
      </c>
      <c r="B18" s="7" t="s">
        <v>84</v>
      </c>
      <c r="C18" s="4" t="s">
        <v>102</v>
      </c>
      <c r="D18" s="8">
        <f>+'CM GR'!C18/1000000</f>
        <v>19.688686010000001</v>
      </c>
      <c r="E18" s="8">
        <f>+'CM GR'!D18/1000000</f>
        <v>27.05317968</v>
      </c>
      <c r="F18" s="8">
        <f>+'CM GR'!E18/1000000</f>
        <v>15.932007859999999</v>
      </c>
      <c r="G18" s="8">
        <f>+'CM GR'!F18/1000000</f>
        <v>8.0507329700000003</v>
      </c>
      <c r="H18" s="8">
        <f>+'CM GR'!G18/1000000</f>
        <v>3.8874281499999999</v>
      </c>
      <c r="I18" s="8">
        <f>+'CM GR'!H18/1000000</f>
        <v>6.3585633499999998</v>
      </c>
      <c r="J18" s="8">
        <f>+'CM GR'!I18/1000000</f>
        <v>15.598297259999999</v>
      </c>
    </row>
    <row r="19" spans="1:10" x14ac:dyDescent="0.2">
      <c r="A19" s="6" t="s">
        <v>60</v>
      </c>
      <c r="B19" s="7" t="s">
        <v>85</v>
      </c>
      <c r="C19" s="4" t="s">
        <v>101</v>
      </c>
      <c r="D19" s="8">
        <f>+'CM GR'!C19/1000000</f>
        <v>113.84276323</v>
      </c>
      <c r="E19" s="8">
        <f>+'CM GR'!D19/1000000</f>
        <v>135.46827234</v>
      </c>
      <c r="F19" s="8">
        <f>+'CM GR'!E19/1000000</f>
        <v>134.96970123</v>
      </c>
      <c r="G19" s="8">
        <f>+'CM GR'!F19/1000000</f>
        <v>88.652664209999998</v>
      </c>
      <c r="H19" s="8">
        <f>+'CM GR'!G19/1000000</f>
        <v>71.077163459999994</v>
      </c>
      <c r="I19" s="8">
        <f>+'CM GR'!H19/1000000</f>
        <v>62.434804759999999</v>
      </c>
      <c r="J19" s="8">
        <f>+'CM GR'!I19/1000000</f>
        <v>62.745799159999997</v>
      </c>
    </row>
    <row r="20" spans="1:10" x14ac:dyDescent="0.2">
      <c r="A20" s="6" t="s">
        <v>61</v>
      </c>
      <c r="B20" s="7" t="s">
        <v>86</v>
      </c>
      <c r="C20" s="4" t="s">
        <v>101</v>
      </c>
      <c r="D20" s="8">
        <f>+'CM GR'!C20/1000000</f>
        <v>0.12545735999999999</v>
      </c>
      <c r="E20" s="8">
        <f>+'CM GR'!D20/1000000</f>
        <v>0.11111238000000001</v>
      </c>
      <c r="F20" s="8">
        <f>+'CM GR'!E20/1000000</f>
        <v>2.3846050000000001E-2</v>
      </c>
      <c r="G20" s="8">
        <f>+'CM GR'!F20/1000000</f>
        <v>2.6956000000000001E-4</v>
      </c>
      <c r="H20" s="8">
        <f>+'CM GR'!G20/1000000</f>
        <v>3.5733E-4</v>
      </c>
      <c r="I20" s="8">
        <f>+'CM GR'!H20/1000000</f>
        <v>1.0787100000000001E-3</v>
      </c>
      <c r="J20" s="8">
        <f>+'CM GR'!I20/1000000</f>
        <v>1.6801400000000001E-3</v>
      </c>
    </row>
    <row r="21" spans="1:10" x14ac:dyDescent="0.2">
      <c r="A21" s="6" t="s">
        <v>62</v>
      </c>
      <c r="B21" s="7" t="s">
        <v>87</v>
      </c>
      <c r="C21" s="4" t="s">
        <v>103</v>
      </c>
      <c r="D21" s="8">
        <f>+'CM GR'!C21/1000000</f>
        <v>3.0030339999999999E-2</v>
      </c>
      <c r="E21" s="8">
        <f>+'CM GR'!D21/1000000</f>
        <v>0.17763057999999998</v>
      </c>
      <c r="F21" s="8">
        <f>+'CM GR'!E21/1000000</f>
        <v>0.41774761999999999</v>
      </c>
      <c r="G21" s="8">
        <f>+'CM GR'!F21/1000000</f>
        <v>0.19726580999999999</v>
      </c>
      <c r="H21" s="8">
        <f>+'CM GR'!G21/1000000</f>
        <v>2.489071E-2</v>
      </c>
      <c r="I21" s="8">
        <f>+'CM GR'!H21/1000000</f>
        <v>0.14571844</v>
      </c>
      <c r="J21" s="8">
        <f>+'CM GR'!I21/1000000</f>
        <v>0.22114260999999999</v>
      </c>
    </row>
    <row r="22" spans="1:10" x14ac:dyDescent="0.2">
      <c r="A22" s="6" t="s">
        <v>63</v>
      </c>
      <c r="B22" s="7" t="s">
        <v>88</v>
      </c>
      <c r="C22" s="4" t="s">
        <v>103</v>
      </c>
      <c r="D22" s="8">
        <f>+'CM GR'!C22/1000000</f>
        <v>99.09271846</v>
      </c>
      <c r="E22" s="8">
        <f>+'CM GR'!D22/1000000</f>
        <v>82.574238370000003</v>
      </c>
      <c r="F22" s="8">
        <f>+'CM GR'!E22/1000000</f>
        <v>75.309906760000004</v>
      </c>
      <c r="G22" s="8">
        <f>+'CM GR'!F22/1000000</f>
        <v>63.012034640000003</v>
      </c>
      <c r="H22" s="8">
        <f>+'CM GR'!G22/1000000</f>
        <v>58.386096869999996</v>
      </c>
      <c r="I22" s="8">
        <f>+'CM GR'!H22/1000000</f>
        <v>47.438681639999999</v>
      </c>
      <c r="J22" s="8">
        <f>+'CM GR'!I22/1000000</f>
        <v>21.84781826</v>
      </c>
    </row>
    <row r="23" spans="1:10" x14ac:dyDescent="0.2">
      <c r="A23" s="6" t="s">
        <v>64</v>
      </c>
      <c r="B23" s="7" t="s">
        <v>89</v>
      </c>
      <c r="C23" s="4" t="s">
        <v>102</v>
      </c>
      <c r="D23" s="8">
        <f>+'CM GR'!C23/1000000</f>
        <v>45.43767656</v>
      </c>
      <c r="E23" s="8">
        <f>+'CM GR'!D23/1000000</f>
        <v>49.69180678</v>
      </c>
      <c r="F23" s="8">
        <f>+'CM GR'!E23/1000000</f>
        <v>22.57696851</v>
      </c>
      <c r="G23" s="8">
        <f>+'CM GR'!F23/1000000</f>
        <v>16.027003560000001</v>
      </c>
      <c r="H23" s="8">
        <f>+'CM GR'!G23/1000000</f>
        <v>11.318752869999999</v>
      </c>
      <c r="I23" s="8">
        <f>+'CM GR'!H23/1000000</f>
        <v>3.23988319</v>
      </c>
      <c r="J23" s="8">
        <f>+'CM GR'!I23/1000000</f>
        <v>11.076877769999999</v>
      </c>
    </row>
    <row r="24" spans="1:10" x14ac:dyDescent="0.2">
      <c r="A24" s="6" t="s">
        <v>65</v>
      </c>
      <c r="B24" s="7" t="s">
        <v>90</v>
      </c>
      <c r="C24" s="4" t="s">
        <v>101</v>
      </c>
      <c r="D24" s="8">
        <f>+'CM GR'!C24/1000000</f>
        <v>3.2007170000000001E-2</v>
      </c>
      <c r="E24" s="8">
        <f>+'CM GR'!D24/1000000</f>
        <v>4.5501160000000006E-2</v>
      </c>
      <c r="F24" s="8">
        <f>+'CM GR'!E24/1000000</f>
        <v>1.5515071</v>
      </c>
      <c r="G24" s="8">
        <f>+'CM GR'!F24/1000000</f>
        <v>1.0351088100000001</v>
      </c>
      <c r="H24" s="8">
        <f>+'CM GR'!G24/1000000</f>
        <v>4.6286999999999999E-4</v>
      </c>
      <c r="I24" s="8">
        <f>+'CM GR'!H24/1000000</f>
        <v>7.9057520700000001</v>
      </c>
      <c r="J24" s="8">
        <f>+'CM GR'!I24/1000000</f>
        <v>1.3012061399999999</v>
      </c>
    </row>
    <row r="25" spans="1:10" x14ac:dyDescent="0.2">
      <c r="A25" s="6" t="s">
        <v>66</v>
      </c>
      <c r="B25" s="7" t="s">
        <v>91</v>
      </c>
      <c r="C25" s="4" t="s">
        <v>103</v>
      </c>
      <c r="D25" s="8">
        <f>+'CM GR'!C25/1000000</f>
        <v>75.826641659999993</v>
      </c>
      <c r="E25" s="8">
        <f>+'CM GR'!D25/1000000</f>
        <v>74.859930519999992</v>
      </c>
      <c r="F25" s="8">
        <f>+'CM GR'!E25/1000000</f>
        <v>53.686039479999998</v>
      </c>
      <c r="G25" s="8">
        <f>+'CM GR'!F25/1000000</f>
        <v>43.702832950000001</v>
      </c>
      <c r="H25" s="8">
        <f>+'CM GR'!G25/1000000</f>
        <v>34.235297409999994</v>
      </c>
      <c r="I25" s="8">
        <f>+'CM GR'!H25/1000000</f>
        <v>21.70386547</v>
      </c>
      <c r="J25" s="8">
        <f>+'CM GR'!I25/1000000</f>
        <v>22.854571480000001</v>
      </c>
    </row>
    <row r="26" spans="1:10" x14ac:dyDescent="0.2">
      <c r="A26" s="6" t="s">
        <v>67</v>
      </c>
      <c r="B26" s="7" t="s">
        <v>92</v>
      </c>
      <c r="C26" s="4" t="s">
        <v>100</v>
      </c>
      <c r="D26" s="8">
        <f>+'CM GR'!C26/1000000</f>
        <v>0.15555297000000001</v>
      </c>
      <c r="E26" s="8">
        <f>+'CM GR'!D26/1000000</f>
        <v>0.24018057999999998</v>
      </c>
      <c r="F26" s="8">
        <f>+'CM GR'!E26/1000000</f>
        <v>0.13869479999999998</v>
      </c>
      <c r="G26" s="8">
        <f>+'CM GR'!F26/1000000</f>
        <v>0.21325309000000001</v>
      </c>
      <c r="H26" s="8">
        <f>+'CM GR'!G26/1000000</f>
        <v>0.20171035999999998</v>
      </c>
      <c r="I26" s="8">
        <f>+'CM GR'!H26/1000000</f>
        <v>0.23396987999999999</v>
      </c>
      <c r="J26" s="8">
        <f>+'CM GR'!I26/1000000</f>
        <v>0.26399956000000002</v>
      </c>
    </row>
    <row r="27" spans="1:10" x14ac:dyDescent="0.2">
      <c r="A27" s="6" t="s">
        <v>68</v>
      </c>
      <c r="B27" s="7" t="s">
        <v>93</v>
      </c>
      <c r="C27" s="4" t="s">
        <v>103</v>
      </c>
      <c r="D27" s="8">
        <f>+'CM GR'!C27/1000000</f>
        <v>87.525402049999997</v>
      </c>
      <c r="E27" s="8">
        <f>+'CM GR'!D27/1000000</f>
        <v>84.136854900000003</v>
      </c>
      <c r="F27" s="8">
        <f>+'CM GR'!E27/1000000</f>
        <v>62.979670049999996</v>
      </c>
      <c r="G27" s="8">
        <f>+'CM GR'!F27/1000000</f>
        <v>56.70038907</v>
      </c>
      <c r="H27" s="8">
        <f>+'CM GR'!G27/1000000</f>
        <v>51.419938250000001</v>
      </c>
      <c r="I27" s="8">
        <f>+'CM GR'!H27/1000000</f>
        <v>44.414885509999998</v>
      </c>
      <c r="J27" s="8">
        <f>+'CM GR'!I27/1000000</f>
        <v>23.678919920000002</v>
      </c>
    </row>
    <row r="28" spans="1:10" x14ac:dyDescent="0.2">
      <c r="A28" s="6" t="s">
        <v>69</v>
      </c>
      <c r="B28" s="7" t="s">
        <v>97</v>
      </c>
      <c r="C28" s="4" t="s">
        <v>101</v>
      </c>
      <c r="D28" s="8">
        <f>+'CM GR'!C28/1000000</f>
        <v>0</v>
      </c>
      <c r="E28" s="8">
        <f>+'CM GR'!D28/1000000</f>
        <v>0</v>
      </c>
      <c r="F28" s="8">
        <f>+'CM GR'!E28/1000000</f>
        <v>0</v>
      </c>
      <c r="G28" s="8">
        <f>+'CM GR'!F28/1000000</f>
        <v>0</v>
      </c>
      <c r="H28" s="8">
        <f>+'CM GR'!G28/1000000</f>
        <v>0</v>
      </c>
      <c r="I28" s="8">
        <f>+'CM GR'!H28/1000000</f>
        <v>0</v>
      </c>
      <c r="J28" s="8">
        <f>+'CM GR'!I28/1000000</f>
        <v>1.161531E-2</v>
      </c>
    </row>
    <row r="29" spans="1:10" x14ac:dyDescent="0.2">
      <c r="A29" s="6" t="s">
        <v>70</v>
      </c>
      <c r="B29" s="7" t="s">
        <v>94</v>
      </c>
      <c r="C29" s="4" t="s">
        <v>104</v>
      </c>
      <c r="D29" s="8">
        <f>+'CM GR'!C29/1000000</f>
        <v>24.271919530000002</v>
      </c>
      <c r="E29" s="8">
        <f>+'CM GR'!D29/1000000</f>
        <v>38.035327020000004</v>
      </c>
      <c r="F29" s="8">
        <f>+'CM GR'!E29/1000000</f>
        <v>24.248997289999998</v>
      </c>
      <c r="G29" s="8">
        <f>+'CM GR'!F29/1000000</f>
        <v>12.14785326</v>
      </c>
      <c r="H29" s="8">
        <f>+'CM GR'!G29/1000000</f>
        <v>15.24344657</v>
      </c>
      <c r="I29" s="8">
        <f>+'CM GR'!H29/1000000</f>
        <v>9.8181819499999996</v>
      </c>
      <c r="J29" s="8">
        <f>+'CM GR'!I29/1000000</f>
        <v>17.799857079999999</v>
      </c>
    </row>
    <row r="30" spans="1:10" x14ac:dyDescent="0.2">
      <c r="A30" s="6" t="s">
        <v>71</v>
      </c>
      <c r="B30" s="7" t="s">
        <v>95</v>
      </c>
      <c r="C30" s="4" t="s">
        <v>104</v>
      </c>
      <c r="D30" s="8">
        <f>+'CM GR'!C30/1000000</f>
        <v>1.3720000000000001E-5</v>
      </c>
      <c r="E30" s="8">
        <f>+'CM GR'!D30/1000000</f>
        <v>2.7825000000000001E-4</v>
      </c>
      <c r="F30" s="8">
        <f>+'CM GR'!E30/1000000</f>
        <v>1.1948E-4</v>
      </c>
      <c r="G30" s="8">
        <f>+'CM GR'!F30/1000000</f>
        <v>6.5916E-4</v>
      </c>
      <c r="H30" s="8">
        <f>+'CM GR'!G30/1000000</f>
        <v>3.8672899999999998E-3</v>
      </c>
      <c r="I30" s="8">
        <f>+'CM GR'!H30/1000000</f>
        <v>1.28377E-3</v>
      </c>
      <c r="J30" s="8">
        <f>+'CM GR'!I30/1000000</f>
        <v>2.0640400000000001E-3</v>
      </c>
    </row>
    <row r="31" spans="1:10" x14ac:dyDescent="0.2">
      <c r="A31" s="6" t="s">
        <v>72</v>
      </c>
      <c r="B31" s="7" t="s">
        <v>96</v>
      </c>
      <c r="C31" s="4" t="s">
        <v>104</v>
      </c>
      <c r="D31" s="8">
        <f>+'CM GR'!C31/1000000</f>
        <v>2.1013507900000001</v>
      </c>
      <c r="E31" s="8">
        <f>+'CM GR'!D31/1000000</f>
        <v>1.9321194799999999</v>
      </c>
      <c r="F31" s="8">
        <f>+'CM GR'!E31/1000000</f>
        <v>1.6179136399999998</v>
      </c>
      <c r="G31" s="8">
        <f>+'CM GR'!F31/1000000</f>
        <v>1.3246510600000001</v>
      </c>
      <c r="H31" s="8">
        <f>+'CM GR'!G31/1000000</f>
        <v>3.7228432100000002</v>
      </c>
      <c r="I31" s="8">
        <f>+'CM GR'!H31/1000000</f>
        <v>0.45979665000000003</v>
      </c>
      <c r="J31" s="8">
        <f>+'CM GR'!I31/1000000</f>
        <v>1.09211155</v>
      </c>
    </row>
    <row r="32" spans="1:10" x14ac:dyDescent="0.2">
      <c r="J32" s="8"/>
    </row>
    <row r="34" spans="3:10" x14ac:dyDescent="0.2">
      <c r="C34" s="14" t="s">
        <v>105</v>
      </c>
      <c r="D34" s="15">
        <f>+D28+D24+D20+D19+D13</f>
        <v>218.41813260999999</v>
      </c>
      <c r="E34" s="15">
        <f t="shared" ref="E34:J34" si="0">+E28+E24+E20+E19+E13</f>
        <v>270.33089038000003</v>
      </c>
      <c r="F34" s="15">
        <f t="shared" si="0"/>
        <v>268.65983382000002</v>
      </c>
      <c r="G34" s="15">
        <f t="shared" si="0"/>
        <v>177.55574330000002</v>
      </c>
      <c r="H34" s="15">
        <f t="shared" si="0"/>
        <v>123.53115715999999</v>
      </c>
      <c r="I34" s="15">
        <f t="shared" si="0"/>
        <v>124.56409861</v>
      </c>
      <c r="J34" s="15">
        <f t="shared" si="0"/>
        <v>110.35920917999999</v>
      </c>
    </row>
    <row r="35" spans="3:10" x14ac:dyDescent="0.2">
      <c r="C35" s="14" t="s">
        <v>100</v>
      </c>
      <c r="D35" s="15">
        <f>+D26+D8</f>
        <v>0.18706542000000001</v>
      </c>
      <c r="E35" s="15">
        <f t="shared" ref="E35:J35" si="1">+E26+E8</f>
        <v>0.24020414999999998</v>
      </c>
      <c r="F35" s="15">
        <f t="shared" si="1"/>
        <v>0.13869899999999999</v>
      </c>
      <c r="G35" s="15">
        <f t="shared" si="1"/>
        <v>0.21325547</v>
      </c>
      <c r="H35" s="15">
        <f t="shared" si="1"/>
        <v>0.20173318999999998</v>
      </c>
      <c r="I35" s="15">
        <f t="shared" si="1"/>
        <v>0.23397392</v>
      </c>
      <c r="J35" s="15">
        <f t="shared" si="1"/>
        <v>0.26399956000000002</v>
      </c>
    </row>
    <row r="36" spans="3:10" x14ac:dyDescent="0.2">
      <c r="C36" s="14" t="s">
        <v>102</v>
      </c>
      <c r="D36" s="15">
        <f>+D9+D10+D12+D15+D16+D17+D18+D23</f>
        <v>323.72334237000001</v>
      </c>
      <c r="E36" s="15">
        <f t="shared" ref="E36:J36" si="2">+E9+E10+E12+E15+E16+E17+E18+E23</f>
        <v>444.1352516899999</v>
      </c>
      <c r="F36" s="15">
        <f t="shared" si="2"/>
        <v>346.63728793999996</v>
      </c>
      <c r="G36" s="15">
        <f t="shared" si="2"/>
        <v>268.79758647</v>
      </c>
      <c r="H36" s="15">
        <f t="shared" si="2"/>
        <v>154.7881103</v>
      </c>
      <c r="I36" s="15">
        <f t="shared" si="2"/>
        <v>107.65206551</v>
      </c>
      <c r="J36" s="15">
        <f t="shared" si="2"/>
        <v>182.57225286000002</v>
      </c>
    </row>
    <row r="37" spans="3:10" x14ac:dyDescent="0.2">
      <c r="C37" s="14" t="s">
        <v>103</v>
      </c>
      <c r="D37" s="15">
        <f>+D27+D25+D22+D21+D14+D11</f>
        <v>470.64058263999999</v>
      </c>
      <c r="E37" s="15">
        <f t="shared" ref="E37:J37" si="3">+E27+E25+E22+E21+E14+E11</f>
        <v>526.38469400999998</v>
      </c>
      <c r="F37" s="15">
        <f t="shared" si="3"/>
        <v>313.02794205999999</v>
      </c>
      <c r="G37" s="15">
        <f t="shared" si="3"/>
        <v>284.60792170000002</v>
      </c>
      <c r="H37" s="15">
        <f t="shared" si="3"/>
        <v>267.53904712999997</v>
      </c>
      <c r="I37" s="15">
        <f t="shared" si="3"/>
        <v>131.46028124</v>
      </c>
      <c r="J37" s="15">
        <f t="shared" si="3"/>
        <v>153.58094463999998</v>
      </c>
    </row>
    <row r="38" spans="3:10" x14ac:dyDescent="0.2">
      <c r="C38" s="16" t="s">
        <v>104</v>
      </c>
      <c r="D38" s="17">
        <f>+D31+D30+D29</f>
        <v>26.373284040000001</v>
      </c>
      <c r="E38" s="17">
        <f t="shared" ref="E38:J38" si="4">+E31+E30+E29</f>
        <v>39.967724750000002</v>
      </c>
      <c r="F38" s="17">
        <f t="shared" si="4"/>
        <v>25.867030409999998</v>
      </c>
      <c r="G38" s="17">
        <f t="shared" si="4"/>
        <v>13.47316348</v>
      </c>
      <c r="H38" s="17">
        <f t="shared" si="4"/>
        <v>18.970157069999999</v>
      </c>
      <c r="I38" s="17">
        <f t="shared" si="4"/>
        <v>10.27926237</v>
      </c>
      <c r="J38" s="17">
        <f t="shared" si="4"/>
        <v>18.894032669999998</v>
      </c>
    </row>
    <row r="39" spans="3:10" x14ac:dyDescent="0.2">
      <c r="C39" s="13" t="s">
        <v>106</v>
      </c>
      <c r="D39" s="8">
        <f t="shared" ref="D39:J39" si="5">SUBTOTAL(9,D34:D38)</f>
        <v>1039.3424070800002</v>
      </c>
      <c r="E39" s="8">
        <f t="shared" si="5"/>
        <v>1281.05876498</v>
      </c>
      <c r="F39" s="8">
        <f t="shared" si="5"/>
        <v>954.33079322999993</v>
      </c>
      <c r="G39" s="8">
        <f t="shared" si="5"/>
        <v>744.64767042000005</v>
      </c>
      <c r="H39" s="8">
        <f t="shared" si="5"/>
        <v>565.03020485000002</v>
      </c>
      <c r="I39" s="8">
        <f t="shared" si="5"/>
        <v>374.18968165000007</v>
      </c>
      <c r="J39" s="8">
        <f t="shared" si="5"/>
        <v>465.67043891000003</v>
      </c>
    </row>
  </sheetData>
  <conditionalFormatting sqref="J1:K5 J32:K33 K7:K31 D8:J8 D7 J7 H9:H31 J40:K65527 K34:K39">
    <cfRule type="cellIs" dxfId="53" priority="12" stopIfTrue="1" operator="equal">
      <formula>-0.000001</formula>
    </cfRule>
  </conditionalFormatting>
  <conditionalFormatting sqref="A6:XFD6">
    <cfRule type="expression" priority="13" stopIfTrue="1">
      <formula>ISBLANK(A6)</formula>
    </cfRule>
    <cfRule type="expression" dxfId="52" priority="14" stopIfTrue="1">
      <formula>NOT(ISBLANK(A6))</formula>
    </cfRule>
  </conditionalFormatting>
  <conditionalFormatting sqref="J9:J31">
    <cfRule type="cellIs" dxfId="51" priority="11" stopIfTrue="1" operator="equal">
      <formula>-0.000001</formula>
    </cfRule>
  </conditionalFormatting>
  <conditionalFormatting sqref="I9:I31">
    <cfRule type="cellIs" dxfId="50" priority="10" stopIfTrue="1" operator="equal">
      <formula>-0.000001</formula>
    </cfRule>
  </conditionalFormatting>
  <conditionalFormatting sqref="I7">
    <cfRule type="cellIs" dxfId="49" priority="9" stopIfTrue="1" operator="equal">
      <formula>-0.000001</formula>
    </cfRule>
  </conditionalFormatting>
  <conditionalFormatting sqref="H7">
    <cfRule type="cellIs" dxfId="48" priority="8" stopIfTrue="1" operator="equal">
      <formula>-0.000001</formula>
    </cfRule>
  </conditionalFormatting>
  <conditionalFormatting sqref="G9:G31">
    <cfRule type="cellIs" dxfId="47" priority="7" stopIfTrue="1" operator="equal">
      <formula>-0.000001</formula>
    </cfRule>
  </conditionalFormatting>
  <conditionalFormatting sqref="G7">
    <cfRule type="cellIs" dxfId="46" priority="6" stopIfTrue="1" operator="equal">
      <formula>-0.000001</formula>
    </cfRule>
  </conditionalFormatting>
  <conditionalFormatting sqref="F9:F31">
    <cfRule type="cellIs" dxfId="45" priority="5" stopIfTrue="1" operator="equal">
      <formula>-0.000001</formula>
    </cfRule>
  </conditionalFormatting>
  <conditionalFormatting sqref="F7">
    <cfRule type="cellIs" dxfId="44" priority="4" stopIfTrue="1" operator="equal">
      <formula>-0.000001</formula>
    </cfRule>
  </conditionalFormatting>
  <conditionalFormatting sqref="E9:E31">
    <cfRule type="cellIs" dxfId="43" priority="3" stopIfTrue="1" operator="equal">
      <formula>-0.000001</formula>
    </cfRule>
  </conditionalFormatting>
  <conditionalFormatting sqref="E7">
    <cfRule type="cellIs" dxfId="42" priority="2" stopIfTrue="1" operator="equal">
      <formula>-0.000001</formula>
    </cfRule>
  </conditionalFormatting>
  <conditionalFormatting sqref="D9:D31">
    <cfRule type="cellIs" dxfId="41" priority="1" stopIfTrue="1" operator="equal">
      <formula>-0.000001</formula>
    </cfRule>
  </conditionalFormatting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J11" sqref="D11:J11"/>
    </sheetView>
  </sheetViews>
  <sheetFormatPr baseColWidth="10" defaultRowHeight="12.75" x14ac:dyDescent="0.2"/>
  <cols>
    <col min="1" max="1" width="9.42578125" customWidth="1"/>
    <col min="2" max="2" width="13.42578125" style="3" bestFit="1" customWidth="1"/>
    <col min="3" max="3" width="10" style="3" bestFit="1" customWidth="1"/>
    <col min="4" max="9" width="10.7109375" style="3" customWidth="1"/>
    <col min="10" max="10" width="10.7109375" customWidth="1"/>
    <col min="11" max="11" width="14.7109375" customWidth="1"/>
  </cols>
  <sheetData>
    <row r="1" spans="1:11" ht="20.25" x14ac:dyDescent="0.3">
      <c r="J1" s="1"/>
      <c r="K1" s="1"/>
    </row>
    <row r="2" spans="1:11" ht="20.25" x14ac:dyDescent="0.3">
      <c r="J2" s="1"/>
      <c r="K2" s="1"/>
    </row>
    <row r="3" spans="1:11" ht="12.75" customHeight="1" x14ac:dyDescent="0.3">
      <c r="J3" s="1"/>
      <c r="K3" s="1"/>
    </row>
    <row r="4" spans="1:11" s="12" customFormat="1" ht="15.7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9" t="s">
        <v>1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1" s="5" customFormat="1" ht="24.75" customHeight="1" x14ac:dyDescent="0.2">
      <c r="A6" s="5" t="s">
        <v>2</v>
      </c>
      <c r="B6" s="5" t="s">
        <v>3</v>
      </c>
      <c r="C6" s="5" t="s">
        <v>99</v>
      </c>
      <c r="D6" s="5">
        <v>2011</v>
      </c>
      <c r="E6" s="5">
        <v>2012</v>
      </c>
      <c r="F6" s="5">
        <v>2013</v>
      </c>
      <c r="G6" s="5">
        <v>2014</v>
      </c>
      <c r="H6" s="5">
        <v>2015</v>
      </c>
      <c r="I6" s="5">
        <v>2016</v>
      </c>
      <c r="J6" s="5">
        <v>2017</v>
      </c>
    </row>
    <row r="7" spans="1:11" x14ac:dyDescent="0.2">
      <c r="A7" s="6"/>
      <c r="B7" s="7"/>
      <c r="C7" s="4"/>
      <c r="D7" s="8">
        <f>+'CM GL'!C7/1000000</f>
        <v>3118.02721793</v>
      </c>
      <c r="E7" s="8">
        <f>+'CM GL'!D7/1000000</f>
        <v>3843.1762950399998</v>
      </c>
      <c r="F7" s="8">
        <f>+'CM GL'!E7/1000000</f>
        <v>2862.8344899099998</v>
      </c>
      <c r="G7" s="8">
        <f>+'CM GL'!F7/1000000</f>
        <v>2234.1009011199999</v>
      </c>
      <c r="H7" s="8">
        <f>+'CM GL'!G7/1000000</f>
        <v>1695.02466194</v>
      </c>
      <c r="I7" s="8">
        <f>+'CM GL'!H7/1000000</f>
        <v>1122.63499759</v>
      </c>
      <c r="J7" s="8">
        <f>+'CM GL'!I7/1000000</f>
        <v>1397.01131663</v>
      </c>
    </row>
    <row r="8" spans="1:11" x14ac:dyDescent="0.2">
      <c r="A8" s="6" t="s">
        <v>48</v>
      </c>
      <c r="B8" s="7" t="s">
        <v>49</v>
      </c>
      <c r="C8" s="4" t="s">
        <v>100</v>
      </c>
      <c r="D8" s="8">
        <f>+'CM GL'!C8/1000000</f>
        <v>9.45386E-2</v>
      </c>
      <c r="E8" s="8">
        <f>+'CM GL'!D8/1000000</f>
        <v>6.9049999999999998E-5</v>
      </c>
      <c r="F8" s="8">
        <f>+'CM GL'!E8/1000000</f>
        <v>8.2799999999999987E-6</v>
      </c>
      <c r="G8" s="8">
        <f>+'CM GL'!F8/1000000</f>
        <v>4.7400000000000004E-6</v>
      </c>
      <c r="H8" s="8">
        <f>+'CM GL'!G8/1000000</f>
        <v>6.6290000000000004E-5</v>
      </c>
      <c r="I8" s="8">
        <f>+'CM GL'!H8/1000000</f>
        <v>1.0949999999999998E-5</v>
      </c>
      <c r="J8" s="8">
        <f>+'CM GL'!I8/1000000</f>
        <v>0</v>
      </c>
    </row>
    <row r="9" spans="1:11" x14ac:dyDescent="0.2">
      <c r="A9" s="6" t="s">
        <v>4</v>
      </c>
      <c r="B9" s="7" t="s">
        <v>5</v>
      </c>
      <c r="C9" s="4" t="s">
        <v>102</v>
      </c>
      <c r="D9" s="8">
        <f>+'CM GL'!C9/1000000</f>
        <v>566.04204945000004</v>
      </c>
      <c r="E9" s="8">
        <f>+'CM GL'!D9/1000000</f>
        <v>751.02470940000001</v>
      </c>
      <c r="F9" s="8">
        <f>+'CM GL'!E9/1000000</f>
        <v>751.18055989000004</v>
      </c>
      <c r="G9" s="8">
        <f>+'CM GL'!F9/1000000</f>
        <v>547.82662238</v>
      </c>
      <c r="H9" s="8">
        <f>+'CM GL'!G9/1000000</f>
        <v>310.31868981999997</v>
      </c>
      <c r="I9" s="8">
        <f>+'CM GL'!H9/1000000</f>
        <v>234.34053415</v>
      </c>
      <c r="J9" s="8">
        <f>+'CM GL'!I9/1000000</f>
        <v>369.86289741000002</v>
      </c>
    </row>
    <row r="10" spans="1:11" x14ac:dyDescent="0.2">
      <c r="A10" s="6" t="s">
        <v>6</v>
      </c>
      <c r="B10" s="7" t="s">
        <v>7</v>
      </c>
      <c r="C10" s="4" t="s">
        <v>102</v>
      </c>
      <c r="D10" s="8">
        <f>+'CM GL'!C10/1000000</f>
        <v>1.48511729</v>
      </c>
      <c r="E10" s="8">
        <f>+'CM GL'!D10/1000000</f>
        <v>5.2163426500000005</v>
      </c>
      <c r="F10" s="8">
        <f>+'CM GL'!E10/1000000</f>
        <v>9.177211380000001</v>
      </c>
      <c r="G10" s="8">
        <f>+'CM GL'!F10/1000000</f>
        <v>1.6750273999999998</v>
      </c>
      <c r="H10" s="8">
        <f>+'CM GL'!G10/1000000</f>
        <v>4.9448000000000005E-4</v>
      </c>
      <c r="I10" s="8">
        <f>+'CM GL'!H10/1000000</f>
        <v>2.4052996699999998</v>
      </c>
      <c r="J10" s="8">
        <f>+'CM GL'!I10/1000000</f>
        <v>12.352114220000001</v>
      </c>
    </row>
    <row r="11" spans="1:11" x14ac:dyDescent="0.2">
      <c r="A11" s="6" t="s">
        <v>8</v>
      </c>
      <c r="B11" s="7" t="s">
        <v>9</v>
      </c>
      <c r="C11" s="4" t="s">
        <v>103</v>
      </c>
      <c r="D11" s="8">
        <f>+'CM GL'!C11/1000000</f>
        <v>496.98700300000002</v>
      </c>
      <c r="E11" s="8">
        <f>+'CM GL'!D11/1000000</f>
        <v>586.19045811000001</v>
      </c>
      <c r="F11" s="8">
        <f>+'CM GL'!E11/1000000</f>
        <v>334.32862979000004</v>
      </c>
      <c r="G11" s="8">
        <f>+'CM GL'!F11/1000000</f>
        <v>287.40342613999997</v>
      </c>
      <c r="H11" s="8">
        <f>+'CM GL'!G11/1000000</f>
        <v>267.61778820000001</v>
      </c>
      <c r="I11" s="8">
        <f>+'CM GL'!H11/1000000</f>
        <v>16.488905670000001</v>
      </c>
      <c r="J11" s="8">
        <f>+'CM GL'!I11/1000000</f>
        <v>193.95638997999998</v>
      </c>
    </row>
    <row r="12" spans="1:11" x14ac:dyDescent="0.2">
      <c r="A12" s="6" t="s">
        <v>10</v>
      </c>
      <c r="B12" s="7" t="s">
        <v>11</v>
      </c>
      <c r="C12" s="4" t="s">
        <v>102</v>
      </c>
      <c r="D12" s="8">
        <f>+'CM GL'!C12/1000000</f>
        <v>43.089999909999996</v>
      </c>
      <c r="E12" s="8">
        <f>+'CM GL'!D12/1000000</f>
        <v>62.659331330000001</v>
      </c>
      <c r="F12" s="8">
        <f>+'CM GL'!E12/1000000</f>
        <v>12.563182390000001</v>
      </c>
      <c r="G12" s="8">
        <f>+'CM GL'!F12/1000000</f>
        <v>2.5211257200000001</v>
      </c>
      <c r="H12" s="8">
        <f>+'CM GL'!G12/1000000</f>
        <v>7.22060938</v>
      </c>
      <c r="I12" s="8">
        <f>+'CM GL'!H12/1000000</f>
        <v>11.2838105</v>
      </c>
      <c r="J12" s="8">
        <f>+'CM GL'!I12/1000000</f>
        <v>8.1101811900000005</v>
      </c>
    </row>
    <row r="13" spans="1:11" x14ac:dyDescent="0.2">
      <c r="A13" s="6" t="s">
        <v>12</v>
      </c>
      <c r="B13" s="7" t="s">
        <v>13</v>
      </c>
      <c r="C13" s="4" t="s">
        <v>101</v>
      </c>
      <c r="D13" s="8">
        <f>+'CM GL'!C13/1000000</f>
        <v>313.25371544000001</v>
      </c>
      <c r="E13" s="8">
        <f>+'CM GL'!D13/1000000</f>
        <v>404.11801198000001</v>
      </c>
      <c r="F13" s="8">
        <f>+'CM GL'!E13/1000000</f>
        <v>396.34433945999996</v>
      </c>
      <c r="G13" s="8">
        <f>+'CM GL'!F13/1000000</f>
        <v>263.60310249999998</v>
      </c>
      <c r="H13" s="8">
        <f>+'CM GL'!G13/1000000</f>
        <v>157.35952091999999</v>
      </c>
      <c r="I13" s="8">
        <f>+'CM GL'!H13/1000000</f>
        <v>162.66738803000001</v>
      </c>
      <c r="J13" s="8">
        <f>+'CM GL'!I13/1000000</f>
        <v>138.89672587999999</v>
      </c>
    </row>
    <row r="14" spans="1:11" x14ac:dyDescent="0.2">
      <c r="A14" s="6" t="s">
        <v>14</v>
      </c>
      <c r="B14" s="7" t="s">
        <v>95</v>
      </c>
      <c r="C14" s="4" t="s">
        <v>104</v>
      </c>
      <c r="D14" s="8">
        <f>+'CM GL'!C14/1000000</f>
        <v>4.1159999999999999E-5</v>
      </c>
      <c r="E14" s="8">
        <f>+'CM GL'!D14/1000000</f>
        <v>8.3370999999999998E-4</v>
      </c>
      <c r="F14" s="8">
        <f>+'CM GL'!E14/1000000</f>
        <v>3.5806999999999999E-4</v>
      </c>
      <c r="G14" s="8">
        <f>+'CM GL'!F14/1000000</f>
        <v>1.9780800000000001E-3</v>
      </c>
      <c r="H14" s="8">
        <f>+'CM GL'!G14/1000000</f>
        <v>1.160165E-2</v>
      </c>
      <c r="I14" s="8">
        <f>+'CM GL'!H14/1000000</f>
        <v>3.8511500000000002E-3</v>
      </c>
      <c r="J14" s="8">
        <f>+'CM GL'!I14/1000000</f>
        <v>6.1921199999999997E-3</v>
      </c>
    </row>
    <row r="15" spans="1:11" x14ac:dyDescent="0.2">
      <c r="A15" s="6" t="s">
        <v>16</v>
      </c>
      <c r="B15" s="7" t="s">
        <v>17</v>
      </c>
      <c r="C15" s="4" t="s">
        <v>103</v>
      </c>
      <c r="D15" s="8">
        <f>+'CM GL'!C15/1000000</f>
        <v>127.57944292000001</v>
      </c>
      <c r="E15" s="8">
        <f>+'CM GL'!D15/1000000</f>
        <v>267.96028197999999</v>
      </c>
      <c r="F15" s="8">
        <f>+'CM GL'!E15/1000000</f>
        <v>25.791810089999998</v>
      </c>
      <c r="G15" s="8">
        <f>+'CM GL'!F15/1000000</f>
        <v>75.660676319999993</v>
      </c>
      <c r="H15" s="8">
        <f>+'CM GL'!G15/1000000</f>
        <v>102.80021001999999</v>
      </c>
      <c r="I15" s="8">
        <f>+'CM GL'!H15/1000000</f>
        <v>36.782485899999998</v>
      </c>
      <c r="J15" s="8">
        <f>+'CM GL'!I15/1000000</f>
        <v>60.979087460000002</v>
      </c>
    </row>
    <row r="16" spans="1:11" x14ac:dyDescent="0.2">
      <c r="A16" s="6" t="s">
        <v>18</v>
      </c>
      <c r="B16" s="7" t="s">
        <v>19</v>
      </c>
      <c r="C16" s="4" t="s">
        <v>102</v>
      </c>
      <c r="D16" s="8">
        <f>+'CM GL'!C16/1000000</f>
        <v>6.4021542599999997</v>
      </c>
      <c r="E16" s="8">
        <f>+'CM GL'!D16/1000000</f>
        <v>13.82320468</v>
      </c>
      <c r="F16" s="8">
        <f>+'CM GL'!E16/1000000</f>
        <v>7.3996118600000003</v>
      </c>
      <c r="G16" s="8">
        <f>+'CM GL'!F16/1000000</f>
        <v>2.55238538</v>
      </c>
      <c r="H16" s="8">
        <f>+'CM GL'!G16/1000000</f>
        <v>1.43952974</v>
      </c>
      <c r="I16" s="8">
        <f>+'CM GL'!H16/1000000</f>
        <v>7.1637690000000004E-2</v>
      </c>
      <c r="J16" s="8">
        <f>+'CM GL'!I16/1000000</f>
        <v>0.73514197999999997</v>
      </c>
    </row>
    <row r="17" spans="1:10" x14ac:dyDescent="0.2">
      <c r="A17" s="6" t="s">
        <v>20</v>
      </c>
      <c r="B17" s="7" t="s">
        <v>21</v>
      </c>
      <c r="C17" s="4" t="s">
        <v>102</v>
      </c>
      <c r="D17" s="8">
        <f>+'CM GL'!C17/1000000</f>
        <v>3.24221746</v>
      </c>
      <c r="E17" s="8">
        <f>+'CM GL'!D17/1000000</f>
        <v>3.1044076499999997</v>
      </c>
      <c r="F17" s="8">
        <f>+'CM GL'!E17/1000000</f>
        <v>0.82369130000000002</v>
      </c>
      <c r="G17" s="8">
        <f>+'CM GL'!F17/1000000</f>
        <v>9.4135380000000005E-2</v>
      </c>
      <c r="H17" s="8">
        <f>+'CM GL'!G17/1000000</f>
        <v>0.60446229000000007</v>
      </c>
      <c r="I17" s="8">
        <f>+'CM GL'!H17/1000000</f>
        <v>1.7070040000000002E-2</v>
      </c>
      <c r="J17" s="8">
        <f>+'CM GL'!I17/1000000</f>
        <v>2.7233513599999997</v>
      </c>
    </row>
    <row r="18" spans="1:10" x14ac:dyDescent="0.2">
      <c r="A18" s="6" t="s">
        <v>22</v>
      </c>
      <c r="B18" s="7" t="s">
        <v>23</v>
      </c>
      <c r="C18" s="4" t="s">
        <v>102</v>
      </c>
      <c r="D18" s="8">
        <f>+'CM GL'!C18/1000000</f>
        <v>151.49086986</v>
      </c>
      <c r="E18" s="8">
        <f>+'CM GL'!D18/1000000</f>
        <v>260.29806450000001</v>
      </c>
      <c r="F18" s="8">
        <f>+'CM GL'!E18/1000000</f>
        <v>139.48958246999999</v>
      </c>
      <c r="G18" s="8">
        <f>+'CM GL'!F18/1000000</f>
        <v>175.98840023</v>
      </c>
      <c r="H18" s="8">
        <f>+'CM GL'!G18/1000000</f>
        <v>94.602056140000002</v>
      </c>
      <c r="I18" s="8">
        <f>+'CM GL'!H18/1000000</f>
        <v>42.479155560000002</v>
      </c>
      <c r="J18" s="8">
        <f>+'CM GL'!I18/1000000</f>
        <v>69.934246810000005</v>
      </c>
    </row>
    <row r="19" spans="1:10" x14ac:dyDescent="0.2">
      <c r="A19" s="6" t="s">
        <v>24</v>
      </c>
      <c r="B19" s="7" t="s">
        <v>25</v>
      </c>
      <c r="C19" s="4" t="s">
        <v>102</v>
      </c>
      <c r="D19" s="8">
        <f>+'CM GL'!C19/1000000</f>
        <v>58.974910200000004</v>
      </c>
      <c r="E19" s="8">
        <f>+'CM GL'!D19/1000000</f>
        <v>81.013945159999992</v>
      </c>
      <c r="F19" s="8">
        <f>+'CM GL'!E19/1000000</f>
        <v>47.695355409999998</v>
      </c>
      <c r="G19" s="8">
        <f>+'CM GL'!F19/1000000</f>
        <v>24.141629089999999</v>
      </c>
      <c r="H19" s="8">
        <f>+'CM GL'!G19/1000000</f>
        <v>11.649053</v>
      </c>
      <c r="I19" s="8">
        <f>+'CM GL'!H19/1000000</f>
        <v>19.075689950000001</v>
      </c>
      <c r="J19" s="8">
        <f>+'CM GL'!I19/1000000</f>
        <v>46.787561240000002</v>
      </c>
    </row>
    <row r="20" spans="1:10" x14ac:dyDescent="0.2">
      <c r="A20" s="6" t="s">
        <v>26</v>
      </c>
      <c r="B20" s="7" t="s">
        <v>27</v>
      </c>
      <c r="C20" s="4" t="s">
        <v>101</v>
      </c>
      <c r="D20" s="8">
        <f>+'CM GL'!C20/1000000</f>
        <v>345.49774451000002</v>
      </c>
      <c r="E20" s="8">
        <f>+'CM GL'!D20/1000000</f>
        <v>412.20693369999998</v>
      </c>
      <c r="F20" s="8">
        <f>+'CM GL'!E20/1000000</f>
        <v>410.28560791000001</v>
      </c>
      <c r="G20" s="8">
        <f>+'CM GL'!F20/1000000</f>
        <v>269.53982925000003</v>
      </c>
      <c r="H20" s="8">
        <f>+'CM GL'!G20/1000000</f>
        <v>217.725483</v>
      </c>
      <c r="I20" s="8">
        <f>+'CM GL'!H20/1000000</f>
        <v>190.92618811000003</v>
      </c>
      <c r="J20" s="8">
        <f>+'CM GL'!I20/1000000</f>
        <v>192.21069788999998</v>
      </c>
    </row>
    <row r="21" spans="1:10" x14ac:dyDescent="0.2">
      <c r="A21" s="6" t="s">
        <v>28</v>
      </c>
      <c r="B21" s="7" t="s">
        <v>29</v>
      </c>
      <c r="C21" s="4" t="s">
        <v>101</v>
      </c>
      <c r="D21" s="8">
        <f>+'CM GL'!C21/1000000</f>
        <v>0.37637124999999999</v>
      </c>
      <c r="E21" s="8">
        <f>+'CM GL'!D21/1000000</f>
        <v>0.33333813000000001</v>
      </c>
      <c r="F21" s="8">
        <f>+'CM GL'!E21/1000000</f>
        <v>7.1537009999999998E-2</v>
      </c>
      <c r="G21" s="8">
        <f>+'CM GL'!F21/1000000</f>
        <v>8.0930999999999993E-4</v>
      </c>
      <c r="H21" s="8">
        <f>+'CM GL'!G21/1000000</f>
        <v>1.07175E-3</v>
      </c>
      <c r="I21" s="8">
        <f>+'CM GL'!H21/1000000</f>
        <v>3.2364299999999998E-3</v>
      </c>
      <c r="J21" s="8">
        <f>+'CM GL'!I21/1000000</f>
        <v>5.0407799999999999E-3</v>
      </c>
    </row>
    <row r="22" spans="1:10" x14ac:dyDescent="0.2">
      <c r="A22" s="6" t="s">
        <v>30</v>
      </c>
      <c r="B22" s="7" t="s">
        <v>31</v>
      </c>
      <c r="C22" s="4" t="s">
        <v>104</v>
      </c>
      <c r="D22" s="8">
        <f>+'CM GL'!C22/1000000</f>
        <v>79.256804599999995</v>
      </c>
      <c r="E22" s="8">
        <f>+'CM GL'!D22/1000000</f>
        <v>121.81030681</v>
      </c>
      <c r="F22" s="8">
        <f>+'CM GL'!E22/1000000</f>
        <v>77.866767349999989</v>
      </c>
      <c r="G22" s="8">
        <f>+'CM GL'!F22/1000000</f>
        <v>40.428084270000006</v>
      </c>
      <c r="H22" s="8">
        <f>+'CM GL'!G22/1000000</f>
        <v>56.912101440000001</v>
      </c>
      <c r="I22" s="8">
        <f>+'CM GL'!H22/1000000</f>
        <v>30.833936469999998</v>
      </c>
      <c r="J22" s="8">
        <f>+'CM GL'!I22/1000000</f>
        <v>56.683235850000003</v>
      </c>
    </row>
    <row r="23" spans="1:10" x14ac:dyDescent="0.2">
      <c r="A23" s="6" t="s">
        <v>32</v>
      </c>
      <c r="B23" s="7" t="s">
        <v>33</v>
      </c>
      <c r="C23" s="4" t="s">
        <v>103</v>
      </c>
      <c r="D23" s="8">
        <f>+'CM GL'!C23/1000000</f>
        <v>9.0091030000000002E-2</v>
      </c>
      <c r="E23" s="8">
        <f>+'CM GL'!D23/1000000</f>
        <v>0.53289175</v>
      </c>
      <c r="F23" s="8">
        <f>+'CM GL'!E23/1000000</f>
        <v>1.2532428500000001</v>
      </c>
      <c r="G23" s="8">
        <f>+'CM GL'!F23/1000000</f>
        <v>0.59179742000000002</v>
      </c>
      <c r="H23" s="8">
        <f>+'CM GL'!G23/1000000</f>
        <v>7.467167999999999E-2</v>
      </c>
      <c r="I23" s="8">
        <f>+'CM GL'!H23/1000000</f>
        <v>0.43715532000000001</v>
      </c>
      <c r="J23" s="8">
        <f>+'CM GL'!I23/1000000</f>
        <v>0.66342782</v>
      </c>
    </row>
    <row r="24" spans="1:10" x14ac:dyDescent="0.2">
      <c r="A24" s="6" t="s">
        <v>34</v>
      </c>
      <c r="B24" s="7" t="s">
        <v>35</v>
      </c>
      <c r="C24" s="4" t="s">
        <v>103</v>
      </c>
      <c r="D24" s="8">
        <f>+'CM GL'!C24/1000000</f>
        <v>293.41473629000001</v>
      </c>
      <c r="E24" s="8">
        <f>+'CM GL'!D24/1000000</f>
        <v>242.84710332</v>
      </c>
      <c r="F24" s="8">
        <f>+'CM GL'!E24/1000000</f>
        <v>222.18213005999999</v>
      </c>
      <c r="G24" s="8">
        <f>+'CM GL'!F24/1000000</f>
        <v>186.38987449000001</v>
      </c>
      <c r="H24" s="8">
        <f>+'CM GL'!G24/1000000</f>
        <v>175.15876772999999</v>
      </c>
      <c r="I24" s="8">
        <f>+'CM GL'!H24/1000000</f>
        <v>141.9566031</v>
      </c>
      <c r="J24" s="8">
        <f>+'CM GL'!I24/1000000</f>
        <v>65.543454780000005</v>
      </c>
    </row>
    <row r="25" spans="1:10" x14ac:dyDescent="0.2">
      <c r="A25" s="6" t="s">
        <v>36</v>
      </c>
      <c r="B25" s="7" t="s">
        <v>37</v>
      </c>
      <c r="C25" s="4" t="s">
        <v>102</v>
      </c>
      <c r="D25" s="8">
        <f>+'CM GL'!C25/1000000</f>
        <v>136.26718305</v>
      </c>
      <c r="E25" s="8">
        <f>+'CM GL'!D25/1000000</f>
        <v>147.31304115999998</v>
      </c>
      <c r="F25" s="8">
        <f>+'CM GL'!E25/1000000</f>
        <v>67.565538689999997</v>
      </c>
      <c r="G25" s="8">
        <f>+'CM GL'!F25/1000000</f>
        <v>48.081011259999997</v>
      </c>
      <c r="H25" s="8">
        <f>+'CM GL'!G25/1000000</f>
        <v>33.95625862</v>
      </c>
      <c r="I25" s="8">
        <f>+'CM GL'!H25/1000000</f>
        <v>9.7196494399999995</v>
      </c>
      <c r="J25" s="8">
        <f>+'CM GL'!I25/1000000</f>
        <v>33.230633130000001</v>
      </c>
    </row>
    <row r="26" spans="1:10" x14ac:dyDescent="0.2">
      <c r="A26" s="6" t="s">
        <v>38</v>
      </c>
      <c r="B26" s="7" t="s">
        <v>39</v>
      </c>
      <c r="C26" s="4" t="s">
        <v>101</v>
      </c>
      <c r="D26" s="8">
        <f>+'CM GL'!C26/1000000</f>
        <v>9.6020660000000008E-2</v>
      </c>
      <c r="E26" s="8">
        <f>+'CM GL'!D26/1000000</f>
        <v>0.13650451999999999</v>
      </c>
      <c r="F26" s="8">
        <f>+'CM GL'!E26/1000000</f>
        <v>4.6545216900000002</v>
      </c>
      <c r="G26" s="8">
        <f>+'CM GL'!F26/1000000</f>
        <v>3.1053270099999999</v>
      </c>
      <c r="H26" s="8">
        <f>+'CM GL'!G26/1000000</f>
        <v>1.3890299999999999E-3</v>
      </c>
      <c r="I26" s="8">
        <f>+'CM GL'!H26/1000000</f>
        <v>23.71725666</v>
      </c>
      <c r="J26" s="8">
        <f>+'CM GL'!I26/1000000</f>
        <v>3.9036180599999999</v>
      </c>
    </row>
    <row r="27" spans="1:10" x14ac:dyDescent="0.2">
      <c r="A27" s="6" t="s">
        <v>40</v>
      </c>
      <c r="B27" s="7" t="s">
        <v>41</v>
      </c>
      <c r="C27" s="4" t="s">
        <v>103</v>
      </c>
      <c r="D27" s="8">
        <f>+'CM GL'!C27/1000000</f>
        <v>231.34334407</v>
      </c>
      <c r="E27" s="8">
        <f>+'CM GL'!D27/1000000</f>
        <v>229.45540797000001</v>
      </c>
      <c r="F27" s="8">
        <f>+'CM GL'!E27/1000000</f>
        <v>164.80570980000002</v>
      </c>
      <c r="G27" s="8">
        <f>+'CM GL'!F27/1000000</f>
        <v>133.75472825</v>
      </c>
      <c r="H27" s="8">
        <f>+'CM GL'!G27/1000000</f>
        <v>102.70589184000001</v>
      </c>
      <c r="I27" s="8">
        <f>+'CM GL'!H27/1000000</f>
        <v>65.471038219999997</v>
      </c>
      <c r="J27" s="8">
        <f>+'CM GL'!I27/1000000</f>
        <v>68.563714090000005</v>
      </c>
    </row>
    <row r="28" spans="1:10" x14ac:dyDescent="0.2">
      <c r="A28" s="6" t="s">
        <v>42</v>
      </c>
      <c r="B28" s="7" t="s">
        <v>43</v>
      </c>
      <c r="C28" s="4" t="s">
        <v>100</v>
      </c>
      <c r="D28" s="8">
        <f>+'CM GL'!C28/1000000</f>
        <v>0.46665719999999999</v>
      </c>
      <c r="E28" s="8">
        <f>+'CM GL'!D28/1000000</f>
        <v>0.72054331999999999</v>
      </c>
      <c r="F28" s="8">
        <f>+'CM GL'!E28/1000000</f>
        <v>0.41608440000000002</v>
      </c>
      <c r="G28" s="8">
        <f>+'CM GL'!F28/1000000</f>
        <v>0.63975928000000004</v>
      </c>
      <c r="H28" s="8">
        <f>+'CM GL'!G28/1000000</f>
        <v>0.60513085999999994</v>
      </c>
      <c r="I28" s="8">
        <f>+'CM GL'!H28/1000000</f>
        <v>0.70943790000000007</v>
      </c>
      <c r="J28" s="8">
        <f>+'CM GL'!I28/1000000</f>
        <v>0.79199847000000001</v>
      </c>
    </row>
    <row r="29" spans="1:10" x14ac:dyDescent="0.2">
      <c r="A29" s="6" t="s">
        <v>44</v>
      </c>
      <c r="B29" s="7" t="s">
        <v>45</v>
      </c>
      <c r="C29" s="4" t="s">
        <v>103</v>
      </c>
      <c r="D29" s="8">
        <f>+'CM GL'!C29/1000000</f>
        <v>262.57620572000002</v>
      </c>
      <c r="E29" s="8">
        <f>+'CM GL'!D29/1000000</f>
        <v>252.41056416000001</v>
      </c>
      <c r="F29" s="8">
        <f>+'CM GL'!E29/1000000</f>
        <v>188.93900975999998</v>
      </c>
      <c r="G29" s="8">
        <f>+'CM GL'!F29/1000000</f>
        <v>170.10116722000001</v>
      </c>
      <c r="H29" s="8">
        <f>+'CM GL'!G29/1000000</f>
        <v>154.25981406</v>
      </c>
      <c r="I29" s="8">
        <f>+'CM GL'!H29/1000000</f>
        <v>133.24465668000002</v>
      </c>
      <c r="J29" s="8">
        <f>+'CM GL'!I29/1000000</f>
        <v>71.036760170000008</v>
      </c>
    </row>
    <row r="30" spans="1:10" x14ac:dyDescent="0.2">
      <c r="A30" s="6" t="s">
        <v>46</v>
      </c>
      <c r="B30" s="7" t="s">
        <v>47</v>
      </c>
      <c r="C30" s="4" t="s">
        <v>101</v>
      </c>
      <c r="D30" s="4">
        <f>+'CM GL'!C30/1000000</f>
        <v>0</v>
      </c>
      <c r="E30" s="4">
        <f>+'CM GL'!D30/1000000</f>
        <v>0</v>
      </c>
      <c r="F30" s="4">
        <f>+'CM GL'!E30/1000000</f>
        <v>0</v>
      </c>
      <c r="G30" s="4">
        <f>+'CM GL'!F30/1000000</f>
        <v>0</v>
      </c>
      <c r="H30" s="4">
        <f>+'CM GL'!G30/1000000</f>
        <v>0</v>
      </c>
      <c r="I30" s="4">
        <f>+'CM GL'!H30/1000000</f>
        <v>0</v>
      </c>
      <c r="J30" s="8">
        <f>+'CM GL'!I30/1000000</f>
        <v>3.4845940000000006E-2</v>
      </c>
    </row>
    <row r="34" spans="3:10" x14ac:dyDescent="0.2">
      <c r="C34" s="14" t="s">
        <v>105</v>
      </c>
      <c r="D34" s="15">
        <f>+D30+D26+D21+D20+D13</f>
        <v>659.22385185999997</v>
      </c>
      <c r="E34" s="15">
        <f t="shared" ref="E34:J34" si="0">+E30+E26+E21+E20+E13</f>
        <v>816.79478832999996</v>
      </c>
      <c r="F34" s="15">
        <f t="shared" si="0"/>
        <v>811.35600606999992</v>
      </c>
      <c r="G34" s="15">
        <f t="shared" si="0"/>
        <v>536.24906807000002</v>
      </c>
      <c r="H34" s="15">
        <f t="shared" si="0"/>
        <v>375.0874647</v>
      </c>
      <c r="I34" s="15">
        <f t="shared" si="0"/>
        <v>377.31406923000003</v>
      </c>
      <c r="J34" s="15">
        <f t="shared" si="0"/>
        <v>335.05092854999998</v>
      </c>
    </row>
    <row r="35" spans="3:10" x14ac:dyDescent="0.2">
      <c r="C35" s="14" t="s">
        <v>100</v>
      </c>
      <c r="D35" s="15">
        <f>+D28+D8</f>
        <v>0.56119580000000002</v>
      </c>
      <c r="E35" s="15">
        <f t="shared" ref="E35:J35" si="1">+E28+E8</f>
        <v>0.72061237</v>
      </c>
      <c r="F35" s="15">
        <f t="shared" si="1"/>
        <v>0.41609268000000005</v>
      </c>
      <c r="G35" s="15">
        <f t="shared" si="1"/>
        <v>0.63976401999999999</v>
      </c>
      <c r="H35" s="15">
        <f t="shared" si="1"/>
        <v>0.60519714999999996</v>
      </c>
      <c r="I35" s="15">
        <f t="shared" si="1"/>
        <v>0.70944885000000002</v>
      </c>
      <c r="J35" s="15">
        <f t="shared" si="1"/>
        <v>0.79199847000000001</v>
      </c>
    </row>
    <row r="36" spans="3:10" x14ac:dyDescent="0.2">
      <c r="C36" s="14" t="s">
        <v>102</v>
      </c>
      <c r="D36" s="15">
        <f>+D25+D19+D18+D17+D16+D12+D10+D9</f>
        <v>966.99450148000005</v>
      </c>
      <c r="E36" s="15">
        <f t="shared" ref="E36:J36" si="2">+E25+E19+E18+E17+E16+E12+E10+E9</f>
        <v>1324.4530465299999</v>
      </c>
      <c r="F36" s="15">
        <f t="shared" si="2"/>
        <v>1035.8947333900001</v>
      </c>
      <c r="G36" s="15">
        <f t="shared" si="2"/>
        <v>802.88033683999993</v>
      </c>
      <c r="H36" s="15">
        <f t="shared" si="2"/>
        <v>459.79115346999998</v>
      </c>
      <c r="I36" s="15">
        <f t="shared" si="2"/>
        <v>319.39284700000002</v>
      </c>
      <c r="J36" s="15">
        <f t="shared" si="2"/>
        <v>543.73612734000005</v>
      </c>
    </row>
    <row r="37" spans="3:10" x14ac:dyDescent="0.2">
      <c r="C37" s="14" t="s">
        <v>103</v>
      </c>
      <c r="D37" s="15">
        <f>+D29+D27+D24+D23+D15+D11</f>
        <v>1411.9908230300002</v>
      </c>
      <c r="E37" s="15">
        <f t="shared" ref="E37:J37" si="3">+E29+E27+E24+E23+E15+E11</f>
        <v>1579.39670729</v>
      </c>
      <c r="F37" s="15">
        <f t="shared" si="3"/>
        <v>937.30053235000003</v>
      </c>
      <c r="G37" s="15">
        <f t="shared" si="3"/>
        <v>853.90166983999995</v>
      </c>
      <c r="H37" s="15">
        <f t="shared" si="3"/>
        <v>802.61714353000002</v>
      </c>
      <c r="I37" s="15">
        <f t="shared" si="3"/>
        <v>394.38084488999999</v>
      </c>
      <c r="J37" s="15">
        <f t="shared" si="3"/>
        <v>460.74283429999997</v>
      </c>
    </row>
    <row r="38" spans="3:10" x14ac:dyDescent="0.2">
      <c r="C38" s="16" t="s">
        <v>104</v>
      </c>
      <c r="D38" s="17">
        <f>+D22+D14</f>
        <v>79.25684575999999</v>
      </c>
      <c r="E38" s="17">
        <f t="shared" ref="E38:J38" si="4">+E22+E14</f>
        <v>121.81114052</v>
      </c>
      <c r="F38" s="17">
        <f t="shared" si="4"/>
        <v>77.867125419999994</v>
      </c>
      <c r="G38" s="17">
        <f t="shared" si="4"/>
        <v>40.430062350000007</v>
      </c>
      <c r="H38" s="17">
        <f t="shared" si="4"/>
        <v>56.923703090000004</v>
      </c>
      <c r="I38" s="17">
        <f t="shared" si="4"/>
        <v>30.837787619999997</v>
      </c>
      <c r="J38" s="17">
        <f t="shared" si="4"/>
        <v>56.689427970000004</v>
      </c>
    </row>
    <row r="39" spans="3:10" x14ac:dyDescent="0.2">
      <c r="C39" s="13" t="s">
        <v>106</v>
      </c>
      <c r="D39" s="8">
        <f t="shared" ref="D39:J39" si="5">SUBTOTAL(9,D34:D38)</f>
        <v>3118.02721793</v>
      </c>
      <c r="E39" s="8">
        <f t="shared" si="5"/>
        <v>3843.1762950400002</v>
      </c>
      <c r="F39" s="8">
        <f t="shared" si="5"/>
        <v>2862.8344899099998</v>
      </c>
      <c r="G39" s="8">
        <f t="shared" si="5"/>
        <v>2234.1009011199999</v>
      </c>
      <c r="H39" s="8">
        <f t="shared" si="5"/>
        <v>1695.02466194</v>
      </c>
      <c r="I39" s="8">
        <f t="shared" si="5"/>
        <v>1122.63499759</v>
      </c>
      <c r="J39" s="8">
        <f t="shared" si="5"/>
        <v>1397.01131663</v>
      </c>
    </row>
  </sheetData>
  <conditionalFormatting sqref="J1:K5 J7:K33 I8 J40:K65526 K34:K39">
    <cfRule type="cellIs" dxfId="40" priority="13" stopIfTrue="1" operator="equal">
      <formula>-0.000001</formula>
    </cfRule>
  </conditionalFormatting>
  <conditionalFormatting sqref="A6:XFD6">
    <cfRule type="expression" priority="14" stopIfTrue="1">
      <formula>ISBLANK(A6)</formula>
    </cfRule>
    <cfRule type="expression" dxfId="39" priority="15" stopIfTrue="1">
      <formula>NOT(ISBLANK(A6))</formula>
    </cfRule>
  </conditionalFormatting>
  <conditionalFormatting sqref="I7">
    <cfRule type="cellIs" dxfId="38" priority="12" stopIfTrue="1" operator="equal">
      <formula>-0.000001</formula>
    </cfRule>
  </conditionalFormatting>
  <conditionalFormatting sqref="I9:I29">
    <cfRule type="cellIs" dxfId="37" priority="11" stopIfTrue="1" operator="equal">
      <formula>-0.000001</formula>
    </cfRule>
  </conditionalFormatting>
  <conditionalFormatting sqref="H8:H29">
    <cfRule type="cellIs" dxfId="36" priority="10" stopIfTrue="1" operator="equal">
      <formula>-0.000001</formula>
    </cfRule>
  </conditionalFormatting>
  <conditionalFormatting sqref="H7">
    <cfRule type="cellIs" dxfId="35" priority="9" stopIfTrue="1" operator="equal">
      <formula>-0.000001</formula>
    </cfRule>
  </conditionalFormatting>
  <conditionalFormatting sqref="F8:F29">
    <cfRule type="cellIs" dxfId="34" priority="8" stopIfTrue="1" operator="equal">
      <formula>-0.000001</formula>
    </cfRule>
  </conditionalFormatting>
  <conditionalFormatting sqref="F7">
    <cfRule type="cellIs" dxfId="33" priority="7" stopIfTrue="1" operator="equal">
      <formula>-0.000001</formula>
    </cfRule>
  </conditionalFormatting>
  <conditionalFormatting sqref="G8:G29">
    <cfRule type="cellIs" dxfId="32" priority="6" stopIfTrue="1" operator="equal">
      <formula>-0.000001</formula>
    </cfRule>
  </conditionalFormatting>
  <conditionalFormatting sqref="G7">
    <cfRule type="cellIs" dxfId="31" priority="5" stopIfTrue="1" operator="equal">
      <formula>-0.000001</formula>
    </cfRule>
  </conditionalFormatting>
  <conditionalFormatting sqref="E8:E29">
    <cfRule type="cellIs" dxfId="30" priority="4" stopIfTrue="1" operator="equal">
      <formula>-0.000001</formula>
    </cfRule>
  </conditionalFormatting>
  <conditionalFormatting sqref="E7">
    <cfRule type="cellIs" dxfId="29" priority="3" stopIfTrue="1" operator="equal">
      <formula>-0.000001</formula>
    </cfRule>
  </conditionalFormatting>
  <conditionalFormatting sqref="D8:D29">
    <cfRule type="cellIs" dxfId="28" priority="2" stopIfTrue="1" operator="equal">
      <formula>-0.000001</formula>
    </cfRule>
  </conditionalFormatting>
  <conditionalFormatting sqref="D7">
    <cfRule type="cellIs" dxfId="27" priority="1" stopIfTrue="1" operator="equal">
      <formula>-0.000001</formula>
    </cfRule>
  </conditionalFormatting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B28" sqref="B28"/>
    </sheetView>
  </sheetViews>
  <sheetFormatPr baseColWidth="10" defaultRowHeight="12.75" x14ac:dyDescent="0.2"/>
  <cols>
    <col min="1" max="1" width="9.42578125" customWidth="1"/>
    <col min="2" max="2" width="34.28515625" style="3" customWidth="1"/>
    <col min="3" max="8" width="15.7109375" style="3" customWidth="1"/>
    <col min="9" max="9" width="15.7109375" customWidth="1"/>
    <col min="10" max="10" width="14.7109375" customWidth="1"/>
  </cols>
  <sheetData>
    <row r="1" spans="1:10" ht="20.25" x14ac:dyDescent="0.3">
      <c r="I1" s="1"/>
      <c r="J1" s="1"/>
    </row>
    <row r="2" spans="1:10" ht="20.25" x14ac:dyDescent="0.3">
      <c r="I2" s="1"/>
      <c r="J2" s="1"/>
    </row>
    <row r="3" spans="1:10" ht="12.75" customHeight="1" x14ac:dyDescent="0.3">
      <c r="I3" s="1"/>
      <c r="J3" s="1"/>
    </row>
    <row r="4" spans="1:10" s="12" customFormat="1" ht="15.7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 customHeight="1" x14ac:dyDescent="0.2">
      <c r="A5" s="9" t="s">
        <v>98</v>
      </c>
      <c r="B5" s="4"/>
      <c r="C5" s="4"/>
      <c r="D5" s="4"/>
      <c r="E5" s="4"/>
      <c r="F5" s="4"/>
      <c r="G5" s="4"/>
      <c r="H5" s="4"/>
      <c r="I5" s="2"/>
      <c r="J5" s="2"/>
    </row>
    <row r="6" spans="1:10" s="5" customFormat="1" ht="24.75" customHeight="1" x14ac:dyDescent="0.2">
      <c r="A6" s="5" t="s">
        <v>2</v>
      </c>
      <c r="B6" s="5" t="s">
        <v>3</v>
      </c>
      <c r="C6" s="5">
        <v>2011</v>
      </c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</row>
    <row r="7" spans="1:10" x14ac:dyDescent="0.2">
      <c r="A7" s="6"/>
      <c r="B7" s="7"/>
      <c r="C7" s="8">
        <v>1039342407.08</v>
      </c>
      <c r="D7" s="8">
        <v>1281058764.98</v>
      </c>
      <c r="E7" s="8">
        <v>954330793.23000002</v>
      </c>
      <c r="F7" s="8">
        <v>744647670.41999996</v>
      </c>
      <c r="G7" s="8">
        <v>565030204.85000002</v>
      </c>
      <c r="H7" s="8">
        <v>374189681.64999998</v>
      </c>
      <c r="I7" s="8">
        <v>465670438.91000003</v>
      </c>
    </row>
    <row r="8" spans="1:10" x14ac:dyDescent="0.2">
      <c r="A8" s="6" t="s">
        <v>73</v>
      </c>
      <c r="B8" s="7" t="s">
        <v>74</v>
      </c>
      <c r="C8" s="8">
        <f>+VLOOKUP(A8,[6]Hoja1!$A$17:$C$39,3,0)</f>
        <v>31512.45</v>
      </c>
      <c r="D8" s="8">
        <v>23.57</v>
      </c>
      <c r="E8" s="8">
        <v>4.2</v>
      </c>
      <c r="F8" s="8">
        <v>2.38</v>
      </c>
      <c r="G8" s="8">
        <v>22.83</v>
      </c>
      <c r="H8" s="8">
        <v>4.04</v>
      </c>
      <c r="I8" s="8"/>
    </row>
    <row r="9" spans="1:10" x14ac:dyDescent="0.2">
      <c r="A9" s="6" t="s">
        <v>50</v>
      </c>
      <c r="B9" s="7" t="s">
        <v>75</v>
      </c>
      <c r="C9" s="8">
        <f>+VLOOKUP(A9,[6]Hoja1!$A$17:$C$39,3,0)</f>
        <v>190003834.52000001</v>
      </c>
      <c r="D9" s="8">
        <v>252275607.71000001</v>
      </c>
      <c r="E9" s="8">
        <v>252185687.06999999</v>
      </c>
      <c r="F9" s="8">
        <v>183802820.16999999</v>
      </c>
      <c r="G9" s="8">
        <v>104937561.06999999</v>
      </c>
      <c r="H9" s="8">
        <v>79323278.75</v>
      </c>
      <c r="I9" s="8">
        <v>124612066.27</v>
      </c>
    </row>
    <row r="10" spans="1:10" x14ac:dyDescent="0.2">
      <c r="A10" s="6" t="s">
        <v>51</v>
      </c>
      <c r="B10" s="7" t="s">
        <v>76</v>
      </c>
      <c r="C10" s="8">
        <f>+VLOOKUP(A10,[6]Hoja1!$A$17:$C$39,3,0)</f>
        <v>518064.38</v>
      </c>
      <c r="D10" s="8">
        <v>1819654.3</v>
      </c>
      <c r="E10" s="8">
        <v>2464639.44</v>
      </c>
      <c r="F10" s="8">
        <v>584311.03</v>
      </c>
      <c r="G10" s="8">
        <v>164.99</v>
      </c>
      <c r="H10" s="8">
        <v>801766.65</v>
      </c>
      <c r="I10" s="8">
        <v>4117371.41</v>
      </c>
    </row>
    <row r="11" spans="1:10" x14ac:dyDescent="0.2">
      <c r="A11" s="6" t="s">
        <v>52</v>
      </c>
      <c r="B11" s="7" t="s">
        <v>77</v>
      </c>
      <c r="C11" s="8">
        <f>+VLOOKUP(A11,[6]Hoja1!$A$17:$C$39,3,0)</f>
        <v>165662333.91999999</v>
      </c>
      <c r="D11" s="8">
        <v>195396818.88999999</v>
      </c>
      <c r="E11" s="8">
        <v>111442876.98</v>
      </c>
      <c r="F11" s="8">
        <v>95801142.150000006</v>
      </c>
      <c r="G11" s="8">
        <v>89206087.75</v>
      </c>
      <c r="H11" s="8">
        <v>5496301.5999999996</v>
      </c>
      <c r="I11" s="8">
        <v>64652129.890000001</v>
      </c>
    </row>
    <row r="12" spans="1:10" x14ac:dyDescent="0.2">
      <c r="A12" s="6" t="s">
        <v>53</v>
      </c>
      <c r="B12" s="7" t="s">
        <v>78</v>
      </c>
      <c r="C12" s="8">
        <f>+VLOOKUP(A12,[6]Hoja1!$A$17:$C$39,3,0)</f>
        <v>14363332.9</v>
      </c>
      <c r="D12" s="8">
        <v>20886443.600000001</v>
      </c>
      <c r="E12" s="8">
        <v>4240357.4000000004</v>
      </c>
      <c r="F12" s="8">
        <v>787745.49</v>
      </c>
      <c r="G12" s="8">
        <v>2428854.21</v>
      </c>
      <c r="H12" s="8">
        <v>3739286.02</v>
      </c>
      <c r="I12" s="8">
        <v>2703393.48</v>
      </c>
    </row>
    <row r="13" spans="1:10" x14ac:dyDescent="0.2">
      <c r="A13" s="6" t="s">
        <v>54</v>
      </c>
      <c r="B13" s="7" t="s">
        <v>79</v>
      </c>
      <c r="C13" s="8">
        <f>+VLOOKUP(A13,[6]Hoja1!$A$17:$C$39,3,0)</f>
        <v>104417904.84999999</v>
      </c>
      <c r="D13" s="8">
        <v>134706004.5</v>
      </c>
      <c r="E13" s="8">
        <v>132114779.44</v>
      </c>
      <c r="F13" s="8">
        <v>87867700.719999999</v>
      </c>
      <c r="G13" s="8">
        <v>52453173.5</v>
      </c>
      <c r="H13" s="8">
        <v>54222463.07</v>
      </c>
      <c r="I13" s="8">
        <v>46298908.43</v>
      </c>
    </row>
    <row r="14" spans="1:10" x14ac:dyDescent="0.2">
      <c r="A14" s="6" t="s">
        <v>55</v>
      </c>
      <c r="B14" s="7" t="s">
        <v>80</v>
      </c>
      <c r="C14" s="8">
        <f>+VLOOKUP(A14,[6]Hoja1!$A$17:$C$39,3,0)</f>
        <v>42503456.210000001</v>
      </c>
      <c r="D14" s="8">
        <v>89239220.75</v>
      </c>
      <c r="E14" s="8">
        <v>9191701.1699999999</v>
      </c>
      <c r="F14" s="8">
        <v>25194257.079999998</v>
      </c>
      <c r="G14" s="8">
        <v>34266736.140000001</v>
      </c>
      <c r="H14" s="8">
        <v>12260828.58</v>
      </c>
      <c r="I14" s="8">
        <v>20326362.48</v>
      </c>
    </row>
    <row r="15" spans="1:10" x14ac:dyDescent="0.2">
      <c r="A15" s="6" t="s">
        <v>56</v>
      </c>
      <c r="B15" s="7" t="s">
        <v>81</v>
      </c>
      <c r="C15" s="8">
        <f>+VLOOKUP(A15,[6]Hoja1!$A$17:$C$39,3,0)</f>
        <v>2134051.83</v>
      </c>
      <c r="D15" s="8">
        <v>4607735.74</v>
      </c>
      <c r="E15" s="8">
        <v>2466537.0299999998</v>
      </c>
      <c r="F15" s="8">
        <v>850795.11</v>
      </c>
      <c r="G15" s="8">
        <v>479842.86</v>
      </c>
      <c r="H15" s="8">
        <v>23879.14</v>
      </c>
      <c r="I15" s="8">
        <v>245047.52</v>
      </c>
    </row>
    <row r="16" spans="1:10" x14ac:dyDescent="0.2">
      <c r="A16" s="6" t="s">
        <v>57</v>
      </c>
      <c r="B16" s="7" t="s">
        <v>82</v>
      </c>
      <c r="C16" s="8">
        <f>+VLOOKUP(A16,[6]Hoja1!$A$17:$C$39,3,0)</f>
        <v>1080739.4099999999</v>
      </c>
      <c r="D16" s="8">
        <v>1034802.38</v>
      </c>
      <c r="E16" s="8">
        <v>274563.64</v>
      </c>
      <c r="F16" s="8">
        <v>31378.26</v>
      </c>
      <c r="G16" s="8">
        <v>201487.74</v>
      </c>
      <c r="H16" s="8">
        <v>5689.93</v>
      </c>
      <c r="I16" s="8">
        <v>907783.36</v>
      </c>
    </row>
    <row r="17" spans="1:9" x14ac:dyDescent="0.2">
      <c r="A17" s="6" t="s">
        <v>58</v>
      </c>
      <c r="B17" s="7" t="s">
        <v>83</v>
      </c>
      <c r="C17" s="8">
        <f>+VLOOKUP(A17,[6]Hoja1!$A$17:$C$39,3,0)</f>
        <v>50496956.759999998</v>
      </c>
      <c r="D17" s="8">
        <v>86766021.5</v>
      </c>
      <c r="E17" s="8">
        <v>46496526.990000002</v>
      </c>
      <c r="F17" s="8">
        <v>58662799.880000003</v>
      </c>
      <c r="G17" s="8">
        <v>31534018.41</v>
      </c>
      <c r="H17" s="8">
        <v>14159718.48</v>
      </c>
      <c r="I17" s="8">
        <v>23311415.789999999</v>
      </c>
    </row>
    <row r="18" spans="1:9" x14ac:dyDescent="0.2">
      <c r="A18" s="6" t="s">
        <v>59</v>
      </c>
      <c r="B18" s="7" t="s">
        <v>84</v>
      </c>
      <c r="C18" s="8">
        <f>+VLOOKUP(A18,[6]Hoja1!$A$17:$C$39,3,0)</f>
        <v>19688686.010000002</v>
      </c>
      <c r="D18" s="8">
        <v>27053179.68</v>
      </c>
      <c r="E18" s="8">
        <v>15932007.859999999</v>
      </c>
      <c r="F18" s="8">
        <v>8050732.9699999997</v>
      </c>
      <c r="G18" s="8">
        <v>3887428.15</v>
      </c>
      <c r="H18" s="8">
        <v>6358563.3499999996</v>
      </c>
      <c r="I18" s="8">
        <v>15598297.26</v>
      </c>
    </row>
    <row r="19" spans="1:9" x14ac:dyDescent="0.2">
      <c r="A19" s="6" t="s">
        <v>60</v>
      </c>
      <c r="B19" s="7" t="s">
        <v>85</v>
      </c>
      <c r="C19" s="8">
        <f>+VLOOKUP(A19,[6]Hoja1!$A$17:$C$39,3,0)</f>
        <v>113842763.23</v>
      </c>
      <c r="D19" s="8">
        <v>135468272.34</v>
      </c>
      <c r="E19" s="8">
        <v>134969701.22999999</v>
      </c>
      <c r="F19" s="8">
        <v>88652664.209999993</v>
      </c>
      <c r="G19" s="8">
        <v>71077163.459999993</v>
      </c>
      <c r="H19" s="8">
        <v>62434804.759999998</v>
      </c>
      <c r="I19" s="8">
        <v>62745799.159999996</v>
      </c>
    </row>
    <row r="20" spans="1:9" x14ac:dyDescent="0.2">
      <c r="A20" s="6" t="s">
        <v>61</v>
      </c>
      <c r="B20" s="7" t="s">
        <v>86</v>
      </c>
      <c r="C20" s="8">
        <f>+VLOOKUP(A20,[6]Hoja1!$A$17:$C$39,3,0)</f>
        <v>125457.36</v>
      </c>
      <c r="D20" s="8">
        <v>111112.38</v>
      </c>
      <c r="E20" s="8">
        <v>23846.05</v>
      </c>
      <c r="F20" s="8">
        <v>269.56</v>
      </c>
      <c r="G20" s="8">
        <v>357.33</v>
      </c>
      <c r="H20" s="8">
        <v>1078.71</v>
      </c>
      <c r="I20" s="8">
        <v>1680.14</v>
      </c>
    </row>
    <row r="21" spans="1:9" x14ac:dyDescent="0.2">
      <c r="A21" s="6" t="s">
        <v>62</v>
      </c>
      <c r="B21" s="7" t="s">
        <v>87</v>
      </c>
      <c r="C21" s="8">
        <f>+VLOOKUP(A21,[6]Hoja1!$A$17:$C$39,3,0)</f>
        <v>30030.34</v>
      </c>
      <c r="D21" s="8">
        <v>177630.58</v>
      </c>
      <c r="E21" s="8">
        <v>417747.62</v>
      </c>
      <c r="F21" s="8">
        <v>197265.81</v>
      </c>
      <c r="G21" s="8">
        <v>24890.71</v>
      </c>
      <c r="H21" s="8">
        <v>145718.44</v>
      </c>
      <c r="I21" s="8">
        <v>221142.61</v>
      </c>
    </row>
    <row r="22" spans="1:9" x14ac:dyDescent="0.2">
      <c r="A22" s="6" t="s">
        <v>63</v>
      </c>
      <c r="B22" s="7" t="s">
        <v>88</v>
      </c>
      <c r="C22" s="8">
        <f>+VLOOKUP(A22,[6]Hoja1!$A$17:$C$39,3,0)</f>
        <v>99092718.459999993</v>
      </c>
      <c r="D22" s="8">
        <v>82574238.370000005</v>
      </c>
      <c r="E22" s="8">
        <v>75309906.760000005</v>
      </c>
      <c r="F22" s="8">
        <v>63012034.640000001</v>
      </c>
      <c r="G22" s="8">
        <v>58386096.869999997</v>
      </c>
      <c r="H22" s="8">
        <v>47438681.640000001</v>
      </c>
      <c r="I22" s="8">
        <v>21847818.260000002</v>
      </c>
    </row>
    <row r="23" spans="1:9" x14ac:dyDescent="0.2">
      <c r="A23" s="6" t="s">
        <v>64</v>
      </c>
      <c r="B23" s="7" t="s">
        <v>89</v>
      </c>
      <c r="C23" s="8">
        <f>+VLOOKUP(A23,[6]Hoja1!$A$17:$C$39,3,0)</f>
        <v>45437676.560000002</v>
      </c>
      <c r="D23" s="8">
        <v>49691806.780000001</v>
      </c>
      <c r="E23" s="8">
        <v>22576968.510000002</v>
      </c>
      <c r="F23" s="8">
        <v>16027003.560000001</v>
      </c>
      <c r="G23" s="8">
        <v>11318752.869999999</v>
      </c>
      <c r="H23" s="8">
        <v>3239883.19</v>
      </c>
      <c r="I23" s="8">
        <v>11076877.77</v>
      </c>
    </row>
    <row r="24" spans="1:9" x14ac:dyDescent="0.2">
      <c r="A24" s="6" t="s">
        <v>65</v>
      </c>
      <c r="B24" s="7" t="s">
        <v>90</v>
      </c>
      <c r="C24" s="8">
        <f>+VLOOKUP(A24,[6]Hoja1!$A$17:$C$39,3,0)</f>
        <v>32007.17</v>
      </c>
      <c r="D24" s="8">
        <v>45501.16</v>
      </c>
      <c r="E24" s="8">
        <v>1551507.1</v>
      </c>
      <c r="F24" s="8">
        <v>1035108.81</v>
      </c>
      <c r="G24" s="8">
        <v>462.87</v>
      </c>
      <c r="H24" s="8">
        <v>7905752.0700000003</v>
      </c>
      <c r="I24" s="8">
        <v>1301206.1399999999</v>
      </c>
    </row>
    <row r="25" spans="1:9" x14ac:dyDescent="0.2">
      <c r="A25" s="6" t="s">
        <v>66</v>
      </c>
      <c r="B25" s="7" t="s">
        <v>91</v>
      </c>
      <c r="C25" s="8">
        <f>+VLOOKUP(A25,[6]Hoja1!$A$17:$C$39,3,0)</f>
        <v>75826641.659999996</v>
      </c>
      <c r="D25" s="8">
        <v>74859930.519999996</v>
      </c>
      <c r="E25" s="8">
        <v>53686039.479999997</v>
      </c>
      <c r="F25" s="8">
        <v>43702832.950000003</v>
      </c>
      <c r="G25" s="8">
        <v>34235297.409999996</v>
      </c>
      <c r="H25" s="8">
        <v>21703865.469999999</v>
      </c>
      <c r="I25" s="8">
        <v>22854571.48</v>
      </c>
    </row>
    <row r="26" spans="1:9" x14ac:dyDescent="0.2">
      <c r="A26" s="6" t="s">
        <v>67</v>
      </c>
      <c r="B26" s="7" t="s">
        <v>92</v>
      </c>
      <c r="C26" s="8">
        <f>+VLOOKUP(A26,[6]Hoja1!$A$17:$C$39,3,0)</f>
        <v>155552.97</v>
      </c>
      <c r="D26" s="8">
        <v>240180.58</v>
      </c>
      <c r="E26" s="8">
        <v>138694.79999999999</v>
      </c>
      <c r="F26" s="8">
        <v>213253.09</v>
      </c>
      <c r="G26" s="8">
        <v>201710.36</v>
      </c>
      <c r="H26" s="8">
        <v>233969.88</v>
      </c>
      <c r="I26" s="8">
        <v>263999.56</v>
      </c>
    </row>
    <row r="27" spans="1:9" x14ac:dyDescent="0.2">
      <c r="A27" s="6" t="s">
        <v>68</v>
      </c>
      <c r="B27" s="7" t="s">
        <v>93</v>
      </c>
      <c r="C27" s="8">
        <f>+VLOOKUP(A27,[6]Hoja1!$A$17:$C$39,3,0)</f>
        <v>87525402.049999997</v>
      </c>
      <c r="D27" s="8">
        <v>84136854.900000006</v>
      </c>
      <c r="E27" s="8">
        <v>62979670.049999997</v>
      </c>
      <c r="F27" s="8">
        <v>56700389.07</v>
      </c>
      <c r="G27" s="8">
        <v>51419938.25</v>
      </c>
      <c r="H27" s="8">
        <v>44414885.509999998</v>
      </c>
      <c r="I27" s="8">
        <v>23678919.920000002</v>
      </c>
    </row>
    <row r="28" spans="1:9" x14ac:dyDescent="0.2">
      <c r="A28" s="6" t="s">
        <v>69</v>
      </c>
      <c r="B28" s="7" t="s">
        <v>97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11615.31</v>
      </c>
    </row>
    <row r="29" spans="1:9" x14ac:dyDescent="0.2">
      <c r="A29" s="6" t="s">
        <v>70</v>
      </c>
      <c r="B29" s="7" t="s">
        <v>94</v>
      </c>
      <c r="C29" s="8">
        <f>+VLOOKUP(A29,[6]Hoja1!$A$17:$C$39,3,0)</f>
        <v>24271919.530000001</v>
      </c>
      <c r="D29" s="8">
        <v>38035327.020000003</v>
      </c>
      <c r="E29" s="8">
        <v>24248997.289999999</v>
      </c>
      <c r="F29" s="8">
        <v>12147853.26</v>
      </c>
      <c r="G29" s="8">
        <v>15243446.57</v>
      </c>
      <c r="H29" s="8">
        <v>9818181.9499999993</v>
      </c>
      <c r="I29" s="8">
        <v>17799857.079999998</v>
      </c>
    </row>
    <row r="30" spans="1:9" x14ac:dyDescent="0.2">
      <c r="A30" s="6" t="s">
        <v>71</v>
      </c>
      <c r="B30" s="7" t="s">
        <v>95</v>
      </c>
      <c r="C30" s="8">
        <f>+VLOOKUP(A30,[6]Hoja1!$A$17:$C$39,3,0)</f>
        <v>13.72</v>
      </c>
      <c r="D30" s="8">
        <v>278.25</v>
      </c>
      <c r="E30" s="8">
        <v>119.48</v>
      </c>
      <c r="F30" s="8">
        <v>659.16</v>
      </c>
      <c r="G30" s="8">
        <v>3867.29</v>
      </c>
      <c r="H30" s="8">
        <v>1283.77</v>
      </c>
      <c r="I30" s="8">
        <v>2064.04</v>
      </c>
    </row>
    <row r="31" spans="1:9" x14ac:dyDescent="0.2">
      <c r="A31" s="6" t="s">
        <v>72</v>
      </c>
      <c r="B31" s="7" t="s">
        <v>96</v>
      </c>
      <c r="C31" s="8">
        <f>+VLOOKUP(A31,[6]Hoja1!$A$17:$C$39,3,0)</f>
        <v>2101350.79</v>
      </c>
      <c r="D31" s="8">
        <v>1932119.48</v>
      </c>
      <c r="E31" s="8">
        <v>1617913.64</v>
      </c>
      <c r="F31" s="8">
        <v>1324651.06</v>
      </c>
      <c r="G31" s="8">
        <v>3722843.21</v>
      </c>
      <c r="H31" s="8">
        <v>459796.65</v>
      </c>
      <c r="I31" s="8">
        <v>1092111.55</v>
      </c>
    </row>
    <row r="32" spans="1:9" x14ac:dyDescent="0.2">
      <c r="I32" s="8"/>
    </row>
  </sheetData>
  <conditionalFormatting sqref="I1:J5 I32:J65527 J7:J31 C8:I8 C7 I7 G9:G31">
    <cfRule type="cellIs" dxfId="26" priority="26" stopIfTrue="1" operator="equal">
      <formula>-0.000001</formula>
    </cfRule>
  </conditionalFormatting>
  <conditionalFormatting sqref="A6:XFD6">
    <cfRule type="expression" priority="27" stopIfTrue="1">
      <formula>ISBLANK(A6)</formula>
    </cfRule>
    <cfRule type="expression" dxfId="25" priority="28" stopIfTrue="1">
      <formula>NOT(ISBLANK(A6))</formula>
    </cfRule>
  </conditionalFormatting>
  <conditionalFormatting sqref="I9:I31">
    <cfRule type="cellIs" dxfId="24" priority="12" stopIfTrue="1" operator="equal">
      <formula>-0.000001</formula>
    </cfRule>
  </conditionalFormatting>
  <conditionalFormatting sqref="H9:H31">
    <cfRule type="cellIs" dxfId="23" priority="10" stopIfTrue="1" operator="equal">
      <formula>-0.000001</formula>
    </cfRule>
  </conditionalFormatting>
  <conditionalFormatting sqref="H7">
    <cfRule type="cellIs" dxfId="22" priority="9" stopIfTrue="1" operator="equal">
      <formula>-0.000001</formula>
    </cfRule>
  </conditionalFormatting>
  <conditionalFormatting sqref="G7">
    <cfRule type="cellIs" dxfId="21" priority="8" stopIfTrue="1" operator="equal">
      <formula>-0.000001</formula>
    </cfRule>
  </conditionalFormatting>
  <conditionalFormatting sqref="F9:F31">
    <cfRule type="cellIs" dxfId="20" priority="7" stopIfTrue="1" operator="equal">
      <formula>-0.000001</formula>
    </cfRule>
  </conditionalFormatting>
  <conditionalFormatting sqref="F7">
    <cfRule type="cellIs" dxfId="19" priority="6" stopIfTrue="1" operator="equal">
      <formula>-0.000001</formula>
    </cfRule>
  </conditionalFormatting>
  <conditionalFormatting sqref="E9:E31">
    <cfRule type="cellIs" dxfId="18" priority="5" stopIfTrue="1" operator="equal">
      <formula>-0.000001</formula>
    </cfRule>
  </conditionalFormatting>
  <conditionalFormatting sqref="E7">
    <cfRule type="cellIs" dxfId="17" priority="4" stopIfTrue="1" operator="equal">
      <formula>-0.000001</formula>
    </cfRule>
  </conditionalFormatting>
  <conditionalFormatting sqref="D9:D31">
    <cfRule type="cellIs" dxfId="16" priority="3" stopIfTrue="1" operator="equal">
      <formula>-0.000001</formula>
    </cfRule>
  </conditionalFormatting>
  <conditionalFormatting sqref="C9:C31">
    <cfRule type="cellIs" dxfId="15" priority="1" stopIfTrue="1" operator="equal">
      <formula>-0.000001</formula>
    </cfRule>
  </conditionalFormatting>
  <conditionalFormatting sqref="D7">
    <cfRule type="cellIs" dxfId="14" priority="2" stopIfTrue="1" operator="equal">
      <formula>-0.000001</formula>
    </cfRule>
  </conditionalFormatting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C7" sqref="C7"/>
    </sheetView>
  </sheetViews>
  <sheetFormatPr baseColWidth="10" defaultRowHeight="12.75" x14ac:dyDescent="0.2"/>
  <cols>
    <col min="1" max="1" width="9.42578125" customWidth="1"/>
    <col min="2" max="2" width="34.28515625" style="3" customWidth="1"/>
    <col min="3" max="8" width="15.7109375" style="3" customWidth="1"/>
    <col min="9" max="9" width="15.7109375" customWidth="1"/>
    <col min="10" max="10" width="14.7109375" customWidth="1"/>
  </cols>
  <sheetData>
    <row r="1" spans="1:10" ht="20.25" x14ac:dyDescent="0.3">
      <c r="I1" s="1"/>
      <c r="J1" s="1"/>
    </row>
    <row r="2" spans="1:10" ht="20.25" x14ac:dyDescent="0.3">
      <c r="I2" s="1"/>
      <c r="J2" s="1"/>
    </row>
    <row r="3" spans="1:10" ht="12.75" customHeight="1" x14ac:dyDescent="0.3">
      <c r="I3" s="1"/>
      <c r="J3" s="1"/>
    </row>
    <row r="4" spans="1:10" s="12" customFormat="1" ht="15.7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 customHeight="1" x14ac:dyDescent="0.2">
      <c r="A5" s="9" t="s">
        <v>1</v>
      </c>
      <c r="B5" s="4"/>
      <c r="C5" s="4"/>
      <c r="D5" s="4"/>
      <c r="E5" s="4"/>
      <c r="F5" s="4"/>
      <c r="G5" s="4"/>
      <c r="H5" s="4"/>
      <c r="I5" s="2"/>
      <c r="J5" s="2"/>
    </row>
    <row r="6" spans="1:10" s="5" customFormat="1" ht="24.75" customHeight="1" x14ac:dyDescent="0.2">
      <c r="A6" s="5" t="s">
        <v>2</v>
      </c>
      <c r="B6" s="5" t="s">
        <v>3</v>
      </c>
      <c r="C6" s="5">
        <v>2011</v>
      </c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</row>
    <row r="7" spans="1:10" x14ac:dyDescent="0.2">
      <c r="A7" s="6"/>
      <c r="B7" s="7"/>
      <c r="C7" s="8">
        <v>3118027217.9299998</v>
      </c>
      <c r="D7" s="8">
        <v>3843176295.04</v>
      </c>
      <c r="E7" s="8">
        <v>2862834489.9099998</v>
      </c>
      <c r="F7" s="8">
        <v>2234100901.1199999</v>
      </c>
      <c r="G7" s="8">
        <v>1695024661.9400001</v>
      </c>
      <c r="H7" s="8">
        <v>1122634997.5899999</v>
      </c>
      <c r="I7" s="8">
        <v>1397011316.6300001</v>
      </c>
    </row>
    <row r="8" spans="1:10" x14ac:dyDescent="0.2">
      <c r="A8" s="6" t="s">
        <v>48</v>
      </c>
      <c r="B8" s="7" t="s">
        <v>49</v>
      </c>
      <c r="C8" s="8">
        <v>94538.6</v>
      </c>
      <c r="D8" s="8">
        <v>69.05</v>
      </c>
      <c r="E8" s="8">
        <v>8.2799999999999994</v>
      </c>
      <c r="F8" s="8">
        <v>4.74</v>
      </c>
      <c r="G8" s="8">
        <v>66.290000000000006</v>
      </c>
      <c r="H8" s="8">
        <v>10.95</v>
      </c>
      <c r="I8" s="8"/>
    </row>
    <row r="9" spans="1:10" x14ac:dyDescent="0.2">
      <c r="A9" s="6" t="s">
        <v>4</v>
      </c>
      <c r="B9" s="7" t="s">
        <v>5</v>
      </c>
      <c r="C9" s="8">
        <v>566042049.45000005</v>
      </c>
      <c r="D9" s="8">
        <v>751024709.39999998</v>
      </c>
      <c r="E9" s="8">
        <v>751180559.88999999</v>
      </c>
      <c r="F9" s="8">
        <v>547826622.38</v>
      </c>
      <c r="G9" s="8">
        <v>310318689.81999999</v>
      </c>
      <c r="H9" s="8">
        <v>234340534.15000001</v>
      </c>
      <c r="I9" s="8">
        <v>369862897.41000003</v>
      </c>
    </row>
    <row r="10" spans="1:10" x14ac:dyDescent="0.2">
      <c r="A10" s="6" t="s">
        <v>6</v>
      </c>
      <c r="B10" s="7" t="s">
        <v>7</v>
      </c>
      <c r="C10" s="8">
        <v>1485117.29</v>
      </c>
      <c r="D10" s="8">
        <v>5216342.6500000004</v>
      </c>
      <c r="E10" s="8">
        <v>9177211.3800000008</v>
      </c>
      <c r="F10" s="8">
        <v>1675027.4</v>
      </c>
      <c r="G10" s="8">
        <v>494.48</v>
      </c>
      <c r="H10" s="8">
        <v>2405299.67</v>
      </c>
      <c r="I10" s="8">
        <v>12352114.220000001</v>
      </c>
    </row>
    <row r="11" spans="1:10" x14ac:dyDescent="0.2">
      <c r="A11" s="6" t="s">
        <v>8</v>
      </c>
      <c r="B11" s="7" t="s">
        <v>9</v>
      </c>
      <c r="C11" s="8">
        <v>496987003</v>
      </c>
      <c r="D11" s="8">
        <v>586190458.11000001</v>
      </c>
      <c r="E11" s="8">
        <v>334328629.79000002</v>
      </c>
      <c r="F11" s="8">
        <v>287403426.13999999</v>
      </c>
      <c r="G11" s="8">
        <v>267617788.19999999</v>
      </c>
      <c r="H11" s="8">
        <v>16488905.67</v>
      </c>
      <c r="I11" s="8">
        <v>193956389.97999999</v>
      </c>
    </row>
    <row r="12" spans="1:10" x14ac:dyDescent="0.2">
      <c r="A12" s="6" t="s">
        <v>10</v>
      </c>
      <c r="B12" s="7" t="s">
        <v>11</v>
      </c>
      <c r="C12" s="8">
        <v>43089999.909999996</v>
      </c>
      <c r="D12" s="8">
        <v>62659331.329999998</v>
      </c>
      <c r="E12" s="8">
        <v>12563182.390000001</v>
      </c>
      <c r="F12" s="8">
        <v>2521125.7200000002</v>
      </c>
      <c r="G12" s="8">
        <v>7220609.3799999999</v>
      </c>
      <c r="H12" s="8">
        <v>11283810.5</v>
      </c>
      <c r="I12" s="8">
        <v>8110181.1900000004</v>
      </c>
    </row>
    <row r="13" spans="1:10" x14ac:dyDescent="0.2">
      <c r="A13" s="6" t="s">
        <v>12</v>
      </c>
      <c r="B13" s="7" t="s">
        <v>13</v>
      </c>
      <c r="C13" s="8">
        <v>313253715.44</v>
      </c>
      <c r="D13" s="8">
        <v>404118011.98000002</v>
      </c>
      <c r="E13" s="8">
        <v>396344339.45999998</v>
      </c>
      <c r="F13" s="8">
        <v>263603102.5</v>
      </c>
      <c r="G13" s="8">
        <v>157359520.91999999</v>
      </c>
      <c r="H13" s="8">
        <v>162667388.03</v>
      </c>
      <c r="I13" s="8">
        <v>138896725.88</v>
      </c>
    </row>
    <row r="14" spans="1:10" x14ac:dyDescent="0.2">
      <c r="A14" s="6" t="s">
        <v>14</v>
      </c>
      <c r="B14" s="7" t="s">
        <v>15</v>
      </c>
      <c r="C14" s="8">
        <v>41.16</v>
      </c>
      <c r="D14" s="8">
        <v>833.71</v>
      </c>
      <c r="E14" s="8">
        <v>358.07</v>
      </c>
      <c r="F14" s="8">
        <v>1978.08</v>
      </c>
      <c r="G14" s="8">
        <v>11601.65</v>
      </c>
      <c r="H14" s="8">
        <v>3851.15</v>
      </c>
      <c r="I14" s="8">
        <v>6192.12</v>
      </c>
    </row>
    <row r="15" spans="1:10" x14ac:dyDescent="0.2">
      <c r="A15" s="6" t="s">
        <v>16</v>
      </c>
      <c r="B15" s="7" t="s">
        <v>17</v>
      </c>
      <c r="C15" s="8">
        <v>127579442.92</v>
      </c>
      <c r="D15" s="8">
        <v>267960281.97999999</v>
      </c>
      <c r="E15" s="8">
        <v>25791810.09</v>
      </c>
      <c r="F15" s="8">
        <v>75660676.319999993</v>
      </c>
      <c r="G15" s="8">
        <v>102800210.02</v>
      </c>
      <c r="H15" s="8">
        <v>36782485.899999999</v>
      </c>
      <c r="I15" s="8">
        <v>60979087.460000001</v>
      </c>
    </row>
    <row r="16" spans="1:10" x14ac:dyDescent="0.2">
      <c r="A16" s="6" t="s">
        <v>18</v>
      </c>
      <c r="B16" s="7" t="s">
        <v>19</v>
      </c>
      <c r="C16" s="8">
        <v>6402154.2599999998</v>
      </c>
      <c r="D16" s="8">
        <v>13823204.68</v>
      </c>
      <c r="E16" s="8">
        <v>7399611.8600000003</v>
      </c>
      <c r="F16" s="8">
        <v>2552385.38</v>
      </c>
      <c r="G16" s="8">
        <v>1439529.74</v>
      </c>
      <c r="H16" s="8">
        <v>71637.69</v>
      </c>
      <c r="I16" s="8">
        <v>735141.98</v>
      </c>
    </row>
    <row r="17" spans="1:9" x14ac:dyDescent="0.2">
      <c r="A17" s="6" t="s">
        <v>20</v>
      </c>
      <c r="B17" s="7" t="s">
        <v>21</v>
      </c>
      <c r="C17" s="8">
        <v>3242217.46</v>
      </c>
      <c r="D17" s="8">
        <v>3104407.65</v>
      </c>
      <c r="E17" s="8">
        <v>823691.3</v>
      </c>
      <c r="F17" s="8">
        <v>94135.38</v>
      </c>
      <c r="G17" s="8">
        <v>604462.29</v>
      </c>
      <c r="H17" s="8">
        <v>17070.04</v>
      </c>
      <c r="I17" s="8">
        <v>2723351.36</v>
      </c>
    </row>
    <row r="18" spans="1:9" x14ac:dyDescent="0.2">
      <c r="A18" s="6" t="s">
        <v>22</v>
      </c>
      <c r="B18" s="7" t="s">
        <v>23</v>
      </c>
      <c r="C18" s="8">
        <v>151490869.86000001</v>
      </c>
      <c r="D18" s="8">
        <v>260298064.5</v>
      </c>
      <c r="E18" s="8">
        <v>139489582.47</v>
      </c>
      <c r="F18" s="8">
        <v>175988400.22999999</v>
      </c>
      <c r="G18" s="8">
        <v>94602056.140000001</v>
      </c>
      <c r="H18" s="8">
        <v>42479155.560000002</v>
      </c>
      <c r="I18" s="8">
        <v>69934246.810000002</v>
      </c>
    </row>
    <row r="19" spans="1:9" x14ac:dyDescent="0.2">
      <c r="A19" s="6" t="s">
        <v>24</v>
      </c>
      <c r="B19" s="7" t="s">
        <v>25</v>
      </c>
      <c r="C19" s="8">
        <v>58974910.200000003</v>
      </c>
      <c r="D19" s="8">
        <v>81013945.159999996</v>
      </c>
      <c r="E19" s="8">
        <v>47695355.409999996</v>
      </c>
      <c r="F19" s="8">
        <v>24141629.09</v>
      </c>
      <c r="G19" s="8">
        <v>11649053</v>
      </c>
      <c r="H19" s="8">
        <v>19075689.949999999</v>
      </c>
      <c r="I19" s="8">
        <v>46787561.240000002</v>
      </c>
    </row>
    <row r="20" spans="1:9" x14ac:dyDescent="0.2">
      <c r="A20" s="6" t="s">
        <v>26</v>
      </c>
      <c r="B20" s="7" t="s">
        <v>27</v>
      </c>
      <c r="C20" s="8">
        <v>345497744.50999999</v>
      </c>
      <c r="D20" s="8">
        <v>412206933.69999999</v>
      </c>
      <c r="E20" s="8">
        <v>410285607.91000003</v>
      </c>
      <c r="F20" s="8">
        <v>269539829.25</v>
      </c>
      <c r="G20" s="8">
        <v>217725483</v>
      </c>
      <c r="H20" s="8">
        <v>190926188.11000001</v>
      </c>
      <c r="I20" s="8">
        <v>192210697.88999999</v>
      </c>
    </row>
    <row r="21" spans="1:9" x14ac:dyDescent="0.2">
      <c r="A21" s="6" t="s">
        <v>28</v>
      </c>
      <c r="B21" s="7" t="s">
        <v>29</v>
      </c>
      <c r="C21" s="8">
        <v>376371.25</v>
      </c>
      <c r="D21" s="8">
        <v>333338.13</v>
      </c>
      <c r="E21" s="8">
        <v>71537.009999999995</v>
      </c>
      <c r="F21" s="8">
        <v>809.31</v>
      </c>
      <c r="G21" s="8">
        <v>1071.75</v>
      </c>
      <c r="H21" s="8">
        <v>3236.43</v>
      </c>
      <c r="I21" s="8">
        <v>5040.78</v>
      </c>
    </row>
    <row r="22" spans="1:9" x14ac:dyDescent="0.2">
      <c r="A22" s="6" t="s">
        <v>30</v>
      </c>
      <c r="B22" s="7" t="s">
        <v>31</v>
      </c>
      <c r="C22" s="8">
        <v>79256804.599999994</v>
      </c>
      <c r="D22" s="8">
        <v>121810306.81</v>
      </c>
      <c r="E22" s="8">
        <v>77866767.349999994</v>
      </c>
      <c r="F22" s="8">
        <v>40428084.270000003</v>
      </c>
      <c r="G22" s="8">
        <v>56912101.439999998</v>
      </c>
      <c r="H22" s="8">
        <v>30833936.469999999</v>
      </c>
      <c r="I22" s="8">
        <v>56683235.850000001</v>
      </c>
    </row>
    <row r="23" spans="1:9" x14ac:dyDescent="0.2">
      <c r="A23" s="6" t="s">
        <v>32</v>
      </c>
      <c r="B23" s="7" t="s">
        <v>33</v>
      </c>
      <c r="C23" s="8">
        <v>90091.03</v>
      </c>
      <c r="D23" s="8">
        <v>532891.75</v>
      </c>
      <c r="E23" s="8">
        <v>1253242.8500000001</v>
      </c>
      <c r="F23" s="8">
        <v>591797.42000000004</v>
      </c>
      <c r="G23" s="8">
        <v>74671.679999999993</v>
      </c>
      <c r="H23" s="8">
        <v>437155.32</v>
      </c>
      <c r="I23" s="8">
        <v>663427.81999999995</v>
      </c>
    </row>
    <row r="24" spans="1:9" x14ac:dyDescent="0.2">
      <c r="A24" s="6" t="s">
        <v>34</v>
      </c>
      <c r="B24" s="7" t="s">
        <v>35</v>
      </c>
      <c r="C24" s="8">
        <v>293414736.29000002</v>
      </c>
      <c r="D24" s="8">
        <v>242847103.31999999</v>
      </c>
      <c r="E24" s="8">
        <v>222182130.06</v>
      </c>
      <c r="F24" s="8">
        <v>186389874.49000001</v>
      </c>
      <c r="G24" s="8">
        <v>175158767.72999999</v>
      </c>
      <c r="H24" s="8">
        <v>141956603.09999999</v>
      </c>
      <c r="I24" s="8">
        <v>65543454.780000001</v>
      </c>
    </row>
    <row r="25" spans="1:9" x14ac:dyDescent="0.2">
      <c r="A25" s="6" t="s">
        <v>36</v>
      </c>
      <c r="B25" s="7" t="s">
        <v>37</v>
      </c>
      <c r="C25" s="8">
        <v>136267183.05000001</v>
      </c>
      <c r="D25" s="8">
        <v>147313041.16</v>
      </c>
      <c r="E25" s="8">
        <v>67565538.689999998</v>
      </c>
      <c r="F25" s="8">
        <v>48081011.259999998</v>
      </c>
      <c r="G25" s="8">
        <v>33956258.619999997</v>
      </c>
      <c r="H25" s="8">
        <v>9719649.4399999995</v>
      </c>
      <c r="I25" s="8">
        <v>33230633.129999999</v>
      </c>
    </row>
    <row r="26" spans="1:9" x14ac:dyDescent="0.2">
      <c r="A26" s="6" t="s">
        <v>38</v>
      </c>
      <c r="B26" s="7" t="s">
        <v>39</v>
      </c>
      <c r="C26" s="8">
        <v>96020.66</v>
      </c>
      <c r="D26" s="8">
        <v>136504.51999999999</v>
      </c>
      <c r="E26" s="8">
        <v>4654521.6900000004</v>
      </c>
      <c r="F26" s="8">
        <v>3105327.01</v>
      </c>
      <c r="G26" s="8">
        <v>1389.03</v>
      </c>
      <c r="H26" s="8">
        <v>23717256.66</v>
      </c>
      <c r="I26" s="8">
        <v>3903618.06</v>
      </c>
    </row>
    <row r="27" spans="1:9" x14ac:dyDescent="0.2">
      <c r="A27" s="6" t="s">
        <v>40</v>
      </c>
      <c r="B27" s="7" t="s">
        <v>41</v>
      </c>
      <c r="C27" s="8">
        <v>231343344.06999999</v>
      </c>
      <c r="D27" s="8">
        <v>229455407.97</v>
      </c>
      <c r="E27" s="8">
        <v>164805709.80000001</v>
      </c>
      <c r="F27" s="8">
        <v>133754728.25</v>
      </c>
      <c r="G27" s="8">
        <v>102705891.84</v>
      </c>
      <c r="H27" s="8">
        <v>65471038.219999999</v>
      </c>
      <c r="I27" s="8">
        <v>68563714.090000004</v>
      </c>
    </row>
    <row r="28" spans="1:9" x14ac:dyDescent="0.2">
      <c r="A28" s="6" t="s">
        <v>42</v>
      </c>
      <c r="B28" s="7" t="s">
        <v>43</v>
      </c>
      <c r="C28" s="8">
        <v>466657.2</v>
      </c>
      <c r="D28" s="8">
        <v>720543.32</v>
      </c>
      <c r="E28" s="8">
        <v>416084.4</v>
      </c>
      <c r="F28" s="8">
        <v>639759.28</v>
      </c>
      <c r="G28" s="8">
        <v>605130.86</v>
      </c>
      <c r="H28" s="8">
        <v>709437.9</v>
      </c>
      <c r="I28" s="8">
        <v>791998.47</v>
      </c>
    </row>
    <row r="29" spans="1:9" x14ac:dyDescent="0.2">
      <c r="A29" s="6" t="s">
        <v>44</v>
      </c>
      <c r="B29" s="7" t="s">
        <v>45</v>
      </c>
      <c r="C29" s="8">
        <v>262576205.72</v>
      </c>
      <c r="D29" s="8">
        <v>252410564.16</v>
      </c>
      <c r="E29" s="8">
        <v>188939009.75999999</v>
      </c>
      <c r="F29" s="8">
        <v>170101167.22</v>
      </c>
      <c r="G29" s="8">
        <v>154259814.06</v>
      </c>
      <c r="H29" s="8">
        <v>133244656.68000001</v>
      </c>
      <c r="I29" s="8">
        <v>71036760.170000002</v>
      </c>
    </row>
    <row r="30" spans="1:9" x14ac:dyDescent="0.2">
      <c r="A30" s="6" t="s">
        <v>46</v>
      </c>
      <c r="B30" s="7" t="s">
        <v>47</v>
      </c>
      <c r="C30" s="4"/>
      <c r="D30" s="4"/>
      <c r="E30" s="4"/>
      <c r="F30" s="4"/>
      <c r="G30" s="4"/>
      <c r="H30" s="4"/>
      <c r="I30" s="8">
        <v>34845.94</v>
      </c>
    </row>
  </sheetData>
  <phoneticPr fontId="3" type="noConversion"/>
  <conditionalFormatting sqref="I1:J5 I7:J65526 H8">
    <cfRule type="cellIs" dxfId="13" priority="14" stopIfTrue="1" operator="equal">
      <formula>-0.000001</formula>
    </cfRule>
  </conditionalFormatting>
  <conditionalFormatting sqref="A6:XFD6">
    <cfRule type="expression" priority="15" stopIfTrue="1">
      <formula>ISBLANK(A6)</formula>
    </cfRule>
    <cfRule type="expression" dxfId="12" priority="16" stopIfTrue="1">
      <formula>NOT(ISBLANK(A6))</formula>
    </cfRule>
  </conditionalFormatting>
  <conditionalFormatting sqref="H7">
    <cfRule type="cellIs" dxfId="11" priority="12" stopIfTrue="1" operator="equal">
      <formula>-0.000001</formula>
    </cfRule>
  </conditionalFormatting>
  <conditionalFormatting sqref="H9:H29">
    <cfRule type="cellIs" dxfId="10" priority="11" stopIfTrue="1" operator="equal">
      <formula>-0.000001</formula>
    </cfRule>
  </conditionalFormatting>
  <conditionalFormatting sqref="G8:G29">
    <cfRule type="cellIs" dxfId="9" priority="10" stopIfTrue="1" operator="equal">
      <formula>-0.000001</formula>
    </cfRule>
  </conditionalFormatting>
  <conditionalFormatting sqref="G7">
    <cfRule type="cellIs" dxfId="8" priority="9" stopIfTrue="1" operator="equal">
      <formula>-0.000001</formula>
    </cfRule>
  </conditionalFormatting>
  <conditionalFormatting sqref="E8:E29">
    <cfRule type="cellIs" dxfId="7" priority="8" stopIfTrue="1" operator="equal">
      <formula>-0.000001</formula>
    </cfRule>
  </conditionalFormatting>
  <conditionalFormatting sqref="E7">
    <cfRule type="cellIs" dxfId="6" priority="7" stopIfTrue="1" operator="equal">
      <formula>-0.000001</formula>
    </cfRule>
  </conditionalFormatting>
  <conditionalFormatting sqref="F8:F29">
    <cfRule type="cellIs" dxfId="5" priority="6" stopIfTrue="1" operator="equal">
      <formula>-0.000001</formula>
    </cfRule>
  </conditionalFormatting>
  <conditionalFormatting sqref="F7">
    <cfRule type="cellIs" dxfId="4" priority="5" stopIfTrue="1" operator="equal">
      <formula>-0.000001</formula>
    </cfRule>
  </conditionalFormatting>
  <conditionalFormatting sqref="D8:D29">
    <cfRule type="cellIs" dxfId="3" priority="4" stopIfTrue="1" operator="equal">
      <formula>-0.000001</formula>
    </cfRule>
  </conditionalFormatting>
  <conditionalFormatting sqref="D7">
    <cfRule type="cellIs" dxfId="2" priority="3" stopIfTrue="1" operator="equal">
      <formula>-0.000001</formula>
    </cfRule>
  </conditionalFormatting>
  <conditionalFormatting sqref="C8:C29">
    <cfRule type="cellIs" dxfId="1" priority="2" stopIfTrue="1" operator="equal">
      <formula>-0.000001</formula>
    </cfRule>
  </conditionalFormatting>
  <conditionalFormatting sqref="C7">
    <cfRule type="cellIs" dxfId="0" priority="1" stopIfTrue="1" operator="equal">
      <formula>-0.000001</formula>
    </cfRule>
  </conditionalFormatting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14"/>
  <sheetViews>
    <sheetView showGridLines="0" topLeftCell="B1" workbookViewId="0">
      <selection activeCell="H21" sqref="H21"/>
    </sheetView>
  </sheetViews>
  <sheetFormatPr baseColWidth="10" defaultRowHeight="12.75" x14ac:dyDescent="0.2"/>
  <cols>
    <col min="1" max="1" width="1.85546875" customWidth="1"/>
    <col min="2" max="2" width="11.140625" customWidth="1"/>
    <col min="3" max="3" width="12.140625" customWidth="1"/>
    <col min="4" max="4" width="11.7109375" customWidth="1"/>
    <col min="5" max="8" width="9.7109375" customWidth="1"/>
    <col min="9" max="9" width="9.140625" customWidth="1"/>
    <col min="11" max="18" width="10.7109375" customWidth="1"/>
  </cols>
  <sheetData>
    <row r="2" spans="1:19" x14ac:dyDescent="0.2">
      <c r="B2" s="75" t="s">
        <v>134</v>
      </c>
      <c r="C2" s="75"/>
      <c r="D2" s="75"/>
      <c r="E2" s="75"/>
      <c r="F2" s="75"/>
      <c r="G2" s="75"/>
      <c r="H2" s="75"/>
      <c r="J2" s="76" t="s">
        <v>134</v>
      </c>
      <c r="K2" s="76"/>
      <c r="L2" s="76"/>
      <c r="M2" s="76"/>
      <c r="N2" s="76"/>
      <c r="O2" s="76"/>
      <c r="P2" s="76"/>
      <c r="Q2" s="76"/>
      <c r="R2" s="76"/>
    </row>
    <row r="3" spans="1:19" x14ac:dyDescent="0.2">
      <c r="B3" s="86" t="s">
        <v>135</v>
      </c>
      <c r="C3" s="86"/>
      <c r="D3" s="86"/>
      <c r="E3" s="86"/>
      <c r="F3" s="86"/>
      <c r="G3" s="86"/>
      <c r="H3" s="86"/>
      <c r="J3" s="77" t="s">
        <v>128</v>
      </c>
      <c r="K3" s="77"/>
      <c r="L3" s="77"/>
      <c r="M3" s="77"/>
      <c r="N3" s="77"/>
      <c r="O3" s="77"/>
      <c r="P3" s="77"/>
      <c r="Q3" s="77"/>
      <c r="R3" s="77"/>
    </row>
    <row r="4" spans="1:19" ht="12.75" customHeight="1" x14ac:dyDescent="0.2">
      <c r="B4" s="78" t="s">
        <v>126</v>
      </c>
      <c r="C4" s="78" t="s">
        <v>98</v>
      </c>
      <c r="D4" s="78" t="s">
        <v>1</v>
      </c>
      <c r="E4" s="80" t="s">
        <v>106</v>
      </c>
      <c r="F4" s="81"/>
      <c r="G4" s="81"/>
      <c r="H4" s="82"/>
      <c r="J4" s="85" t="s">
        <v>126</v>
      </c>
      <c r="K4" s="84" t="s">
        <v>98</v>
      </c>
      <c r="L4" s="84"/>
      <c r="M4" s="84"/>
      <c r="N4" s="84"/>
      <c r="O4" s="84" t="s">
        <v>1</v>
      </c>
      <c r="P4" s="84"/>
      <c r="Q4" s="84"/>
      <c r="R4" s="84"/>
    </row>
    <row r="5" spans="1:19" ht="24" x14ac:dyDescent="0.2">
      <c r="B5" s="79"/>
      <c r="C5" s="79" t="s">
        <v>129</v>
      </c>
      <c r="D5" s="79" t="s">
        <v>130</v>
      </c>
      <c r="E5" s="32">
        <v>2017</v>
      </c>
      <c r="F5" s="32">
        <v>2016</v>
      </c>
      <c r="G5" s="33" t="s">
        <v>131</v>
      </c>
      <c r="H5" s="33" t="s">
        <v>132</v>
      </c>
      <c r="J5" s="85"/>
      <c r="K5" s="27">
        <v>2016</v>
      </c>
      <c r="L5" s="27">
        <v>2017</v>
      </c>
      <c r="M5" s="28" t="s">
        <v>133</v>
      </c>
      <c r="N5" s="27" t="s">
        <v>127</v>
      </c>
      <c r="O5" s="27">
        <v>2016</v>
      </c>
      <c r="P5" s="27">
        <v>2017</v>
      </c>
      <c r="Q5" s="28" t="s">
        <v>133</v>
      </c>
      <c r="R5" s="27" t="s">
        <v>127</v>
      </c>
    </row>
    <row r="6" spans="1:19" ht="13.5" x14ac:dyDescent="0.25">
      <c r="B6" s="34" t="s">
        <v>102</v>
      </c>
      <c r="C6" s="35">
        <v>182.57225286000002</v>
      </c>
      <c r="D6" s="35">
        <v>543.73612734000005</v>
      </c>
      <c r="E6" s="35">
        <f t="shared" ref="E6:E11" si="0">+D6+C6</f>
        <v>726.3083802000001</v>
      </c>
      <c r="F6" s="35">
        <v>427.04491251000002</v>
      </c>
      <c r="G6" s="25">
        <f t="shared" ref="G6:G11" si="1">+E6/F6-1</f>
        <v>0.70077750354417878</v>
      </c>
      <c r="H6" s="25">
        <f t="shared" ref="H6:H11" si="2">+E6/E$11</f>
        <v>0.38992617930562162</v>
      </c>
      <c r="I6" s="20"/>
      <c r="J6" s="29" t="s">
        <v>102</v>
      </c>
      <c r="K6" s="30">
        <v>107.65206551</v>
      </c>
      <c r="L6" s="30">
        <v>182.57225286000002</v>
      </c>
      <c r="M6" s="30">
        <f t="shared" ref="M6:M11" si="3">+L6-K6</f>
        <v>74.92018735000002</v>
      </c>
      <c r="N6" s="23">
        <f t="shared" ref="N6:N10" si="4">+L6/K6-1</f>
        <v>0.69594751382676012</v>
      </c>
      <c r="O6" s="30">
        <v>319.39284700000002</v>
      </c>
      <c r="P6" s="30">
        <v>543.73612734000005</v>
      </c>
      <c r="Q6" s="30">
        <f t="shared" ref="Q6:Q11" si="5">+P6-O6</f>
        <v>224.34328034000004</v>
      </c>
      <c r="R6" s="23">
        <f t="shared" ref="R6:R10" si="6">+P6/O6-1</f>
        <v>0.70240546226133871</v>
      </c>
      <c r="S6" s="20">
        <f>+Q6+M6</f>
        <v>299.26346769000008</v>
      </c>
    </row>
    <row r="7" spans="1:19" ht="13.5" x14ac:dyDescent="0.25">
      <c r="B7" s="34" t="s">
        <v>103</v>
      </c>
      <c r="C7" s="35">
        <v>153.58094463999998</v>
      </c>
      <c r="D7" s="35">
        <v>460.74283429999997</v>
      </c>
      <c r="E7" s="35">
        <f t="shared" si="0"/>
        <v>614.32377894000001</v>
      </c>
      <c r="F7" s="35">
        <v>525.84112613000002</v>
      </c>
      <c r="G7" s="25">
        <f t="shared" si="1"/>
        <v>0.16826879529412286</v>
      </c>
      <c r="H7" s="25">
        <f t="shared" si="2"/>
        <v>0.32980608582914084</v>
      </c>
      <c r="J7" s="29" t="s">
        <v>103</v>
      </c>
      <c r="K7" s="30">
        <v>131.46028124</v>
      </c>
      <c r="L7" s="30">
        <v>153.58094463999998</v>
      </c>
      <c r="M7" s="30">
        <f t="shared" si="3"/>
        <v>22.120663399999984</v>
      </c>
      <c r="N7" s="23">
        <f t="shared" si="4"/>
        <v>0.16826879717087673</v>
      </c>
      <c r="O7" s="30">
        <v>394.38084488999999</v>
      </c>
      <c r="P7" s="30">
        <v>460.74283429999997</v>
      </c>
      <c r="Q7" s="30">
        <f t="shared" si="5"/>
        <v>66.361989409999978</v>
      </c>
      <c r="R7" s="23">
        <f t="shared" si="6"/>
        <v>0.16826879466853817</v>
      </c>
      <c r="S7" s="20">
        <f t="shared" ref="S7:S11" si="7">+Q7+M7</f>
        <v>88.482652809999962</v>
      </c>
    </row>
    <row r="8" spans="1:19" ht="13.5" x14ac:dyDescent="0.25">
      <c r="B8" s="34" t="s">
        <v>105</v>
      </c>
      <c r="C8" s="35">
        <v>110.35920917999999</v>
      </c>
      <c r="D8" s="35">
        <v>335.05092854999998</v>
      </c>
      <c r="E8" s="35">
        <f>+D8+C8</f>
        <v>445.41013772999997</v>
      </c>
      <c r="F8" s="35">
        <v>501.87816783999995</v>
      </c>
      <c r="G8" s="25">
        <f>+E8/F8-1</f>
        <v>-0.11251342203831849</v>
      </c>
      <c r="H8" s="25">
        <f t="shared" si="2"/>
        <v>0.23912304740477447</v>
      </c>
      <c r="J8" s="29" t="s">
        <v>105</v>
      </c>
      <c r="K8" s="30">
        <v>124.56409861</v>
      </c>
      <c r="L8" s="30">
        <v>110.35920917999999</v>
      </c>
      <c r="M8" s="30">
        <f>+L8-K8</f>
        <v>-14.204889430000009</v>
      </c>
      <c r="N8" s="23">
        <f>+L8/K8-1</f>
        <v>-0.11403678578748722</v>
      </c>
      <c r="O8" s="30">
        <v>377.31406922999997</v>
      </c>
      <c r="P8" s="30">
        <v>335.05092854999998</v>
      </c>
      <c r="Q8" s="30">
        <f>+P8-O8</f>
        <v>-42.263140679999992</v>
      </c>
      <c r="R8" s="23">
        <f>+P8/O8-1</f>
        <v>-0.11201050829153569</v>
      </c>
      <c r="S8" s="20">
        <f t="shared" si="7"/>
        <v>-56.468030110000001</v>
      </c>
    </row>
    <row r="9" spans="1:19" ht="13.5" x14ac:dyDescent="0.25">
      <c r="B9" s="34" t="s">
        <v>100</v>
      </c>
      <c r="C9" s="35">
        <v>0.26399956000000002</v>
      </c>
      <c r="D9" s="35">
        <v>0.79199847000000001</v>
      </c>
      <c r="E9" s="35">
        <f>+D9+C9</f>
        <v>1.05599803</v>
      </c>
      <c r="F9" s="35">
        <v>0.94342276999999997</v>
      </c>
      <c r="G9" s="25">
        <f>+E9/F9-1</f>
        <v>0.11932641820803203</v>
      </c>
      <c r="H9" s="25">
        <f t="shared" si="2"/>
        <v>5.66923483767017E-4</v>
      </c>
      <c r="J9" s="29" t="s">
        <v>100</v>
      </c>
      <c r="K9" s="30">
        <v>0.23397392</v>
      </c>
      <c r="L9" s="30">
        <v>0.26399956000000002</v>
      </c>
      <c r="M9" s="30">
        <f>+L9-K9</f>
        <v>3.002564000000002E-2</v>
      </c>
      <c r="N9" s="23">
        <f>+L9/K9-1</f>
        <v>0.12832900350603182</v>
      </c>
      <c r="O9" s="30">
        <v>0.70944885000000002</v>
      </c>
      <c r="P9" s="30">
        <v>0.79199847000000001</v>
      </c>
      <c r="Q9" s="30">
        <f>+P9-O9</f>
        <v>8.254961999999999E-2</v>
      </c>
      <c r="R9" s="23">
        <f>+P9/O9-1</f>
        <v>0.1163573948988712</v>
      </c>
      <c r="S9" s="20">
        <f t="shared" si="7"/>
        <v>0.11257526000000001</v>
      </c>
    </row>
    <row r="10" spans="1:19" ht="13.5" x14ac:dyDescent="0.25">
      <c r="B10" s="34" t="s">
        <v>116</v>
      </c>
      <c r="C10" s="35">
        <v>18.894032669999998</v>
      </c>
      <c r="D10" s="35">
        <v>56.689427970000004</v>
      </c>
      <c r="E10" s="35">
        <f t="shared" si="0"/>
        <v>75.583460639999998</v>
      </c>
      <c r="F10" s="35">
        <v>41.117049989999998</v>
      </c>
      <c r="G10" s="25">
        <f t="shared" si="1"/>
        <v>0.83825105785513587</v>
      </c>
      <c r="H10" s="25">
        <f t="shared" si="2"/>
        <v>4.0577763976696067E-2</v>
      </c>
      <c r="J10" s="29" t="s">
        <v>116</v>
      </c>
      <c r="K10" s="30">
        <v>10.27926237</v>
      </c>
      <c r="L10" s="30">
        <v>18.894032669999998</v>
      </c>
      <c r="M10" s="30">
        <f t="shared" si="3"/>
        <v>8.6147702999999982</v>
      </c>
      <c r="N10" s="23">
        <f t="shared" si="4"/>
        <v>0.83807281008238332</v>
      </c>
      <c r="O10" s="30">
        <v>30.837787619999997</v>
      </c>
      <c r="P10" s="30">
        <v>56.689427970000004</v>
      </c>
      <c r="Q10" s="30">
        <f t="shared" si="5"/>
        <v>25.851640350000007</v>
      </c>
      <c r="R10" s="23">
        <f t="shared" si="6"/>
        <v>0.83831047377840417</v>
      </c>
      <c r="S10" s="20">
        <f t="shared" si="7"/>
        <v>34.466410650000007</v>
      </c>
    </row>
    <row r="11" spans="1:19" ht="13.5" x14ac:dyDescent="0.25">
      <c r="B11" s="36" t="s">
        <v>106</v>
      </c>
      <c r="C11" s="37">
        <v>465.67043891000003</v>
      </c>
      <c r="D11" s="37">
        <v>1397.01131663</v>
      </c>
      <c r="E11" s="37">
        <f t="shared" si="0"/>
        <v>1862.68175554</v>
      </c>
      <c r="F11" s="37">
        <v>1496.82467924</v>
      </c>
      <c r="G11" s="26">
        <f t="shared" si="1"/>
        <v>0.24442212997567681</v>
      </c>
      <c r="H11" s="26">
        <f t="shared" si="2"/>
        <v>1</v>
      </c>
      <c r="J11" s="27" t="s">
        <v>106</v>
      </c>
      <c r="K11" s="31">
        <v>374.18968165000007</v>
      </c>
      <c r="L11" s="31">
        <v>465.67043891000003</v>
      </c>
      <c r="M11" s="31">
        <f t="shared" si="3"/>
        <v>91.480757259999962</v>
      </c>
      <c r="N11" s="24">
        <f>+L11/K11-1</f>
        <v>0.24447696381314676</v>
      </c>
      <c r="O11" s="31">
        <v>1122.63499759</v>
      </c>
      <c r="P11" s="31">
        <v>1397.01131663</v>
      </c>
      <c r="Q11" s="31">
        <f t="shared" si="5"/>
        <v>274.37631904</v>
      </c>
      <c r="R11" s="24">
        <f>+P11/O11-1</f>
        <v>0.24440385310364743</v>
      </c>
      <c r="S11" s="20">
        <f t="shared" si="7"/>
        <v>365.85707629999996</v>
      </c>
    </row>
    <row r="12" spans="1:19" x14ac:dyDescent="0.2">
      <c r="A12" s="2"/>
      <c r="B12" s="83" t="s">
        <v>136</v>
      </c>
      <c r="C12" s="83"/>
      <c r="D12" s="83"/>
      <c r="E12" s="83"/>
      <c r="F12" s="83"/>
      <c r="G12" s="83"/>
      <c r="H12" s="83"/>
    </row>
    <row r="14" spans="1:19" x14ac:dyDescent="0.2">
      <c r="K14" s="18"/>
    </row>
  </sheetData>
  <mergeCells count="12">
    <mergeCell ref="B12:H12"/>
    <mergeCell ref="K4:N4"/>
    <mergeCell ref="O4:R4"/>
    <mergeCell ref="J4:J5"/>
    <mergeCell ref="B3:H3"/>
    <mergeCell ref="B2:H2"/>
    <mergeCell ref="J2:R2"/>
    <mergeCell ref="J3:R3"/>
    <mergeCell ref="B4:B5"/>
    <mergeCell ref="C4:C5"/>
    <mergeCell ref="D4:D5"/>
    <mergeCell ref="E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62"/>
  <sheetViews>
    <sheetView showGridLines="0" zoomScaleNormal="100" workbookViewId="0">
      <selection activeCell="I57" sqref="I57"/>
    </sheetView>
  </sheetViews>
  <sheetFormatPr baseColWidth="10" defaultRowHeight="12.75" x14ac:dyDescent="0.2"/>
  <cols>
    <col min="1" max="1" width="1.85546875" customWidth="1"/>
    <col min="2" max="2" width="11.140625" customWidth="1"/>
    <col min="3" max="3" width="12.140625" customWidth="1"/>
    <col min="4" max="4" width="11.7109375" customWidth="1"/>
    <col min="5" max="8" width="9.7109375" customWidth="1"/>
    <col min="9" max="9" width="9.140625" customWidth="1"/>
    <col min="11" max="18" width="10.7109375" customWidth="1"/>
  </cols>
  <sheetData>
    <row r="2" spans="2:18" x14ac:dyDescent="0.2">
      <c r="B2" s="75" t="s">
        <v>134</v>
      </c>
      <c r="C2" s="75"/>
      <c r="D2" s="75"/>
      <c r="E2" s="75"/>
      <c r="F2" s="75"/>
      <c r="G2" s="75"/>
      <c r="H2" s="75"/>
      <c r="J2" s="76" t="s">
        <v>134</v>
      </c>
      <c r="K2" s="76"/>
      <c r="L2" s="76"/>
      <c r="M2" s="76"/>
      <c r="N2" s="76"/>
      <c r="O2" s="76"/>
      <c r="P2" s="76"/>
      <c r="Q2" s="76"/>
      <c r="R2" s="76"/>
    </row>
    <row r="3" spans="2:18" x14ac:dyDescent="0.2">
      <c r="B3" s="86" t="s">
        <v>135</v>
      </c>
      <c r="C3" s="86"/>
      <c r="D3" s="86"/>
      <c r="E3" s="86"/>
      <c r="F3" s="86"/>
      <c r="G3" s="86"/>
      <c r="H3" s="86"/>
      <c r="J3" s="77" t="s">
        <v>128</v>
      </c>
      <c r="K3" s="77"/>
      <c r="L3" s="77"/>
      <c r="M3" s="77"/>
      <c r="N3" s="77"/>
      <c r="O3" s="77"/>
      <c r="P3" s="77"/>
      <c r="Q3" s="77"/>
      <c r="R3" s="77"/>
    </row>
    <row r="4" spans="2:18" ht="12.75" customHeight="1" x14ac:dyDescent="0.2">
      <c r="B4" s="78" t="s">
        <v>126</v>
      </c>
      <c r="C4" s="78" t="s">
        <v>98</v>
      </c>
      <c r="D4" s="78" t="s">
        <v>1</v>
      </c>
      <c r="E4" s="80" t="s">
        <v>106</v>
      </c>
      <c r="F4" s="81"/>
      <c r="G4" s="81"/>
      <c r="H4" s="82"/>
      <c r="J4" s="85" t="s">
        <v>126</v>
      </c>
      <c r="K4" s="84" t="s">
        <v>98</v>
      </c>
      <c r="L4" s="84"/>
      <c r="M4" s="84"/>
      <c r="N4" s="84"/>
      <c r="O4" s="84" t="s">
        <v>1</v>
      </c>
      <c r="P4" s="84"/>
      <c r="Q4" s="84"/>
      <c r="R4" s="84"/>
    </row>
    <row r="5" spans="2:18" ht="24" x14ac:dyDescent="0.2">
      <c r="B5" s="79"/>
      <c r="C5" s="79" t="s">
        <v>129</v>
      </c>
      <c r="D5" s="79" t="s">
        <v>130</v>
      </c>
      <c r="E5" s="32">
        <v>2017</v>
      </c>
      <c r="F5" s="32">
        <v>2016</v>
      </c>
      <c r="G5" s="33" t="s">
        <v>131</v>
      </c>
      <c r="H5" s="33" t="s">
        <v>132</v>
      </c>
      <c r="J5" s="85"/>
      <c r="K5" s="27">
        <v>2016</v>
      </c>
      <c r="L5" s="27">
        <v>2017</v>
      </c>
      <c r="M5" s="28" t="s">
        <v>133</v>
      </c>
      <c r="N5" s="27" t="s">
        <v>127</v>
      </c>
      <c r="O5" s="27">
        <v>2016</v>
      </c>
      <c r="P5" s="27">
        <v>2017</v>
      </c>
      <c r="Q5" s="28" t="s">
        <v>133</v>
      </c>
      <c r="R5" s="27" t="s">
        <v>127</v>
      </c>
    </row>
    <row r="6" spans="2:18" ht="13.5" x14ac:dyDescent="0.25">
      <c r="B6" s="34" t="s">
        <v>107</v>
      </c>
      <c r="C6" s="35">
        <v>124.61206627</v>
      </c>
      <c r="D6" s="35">
        <v>369.86289741000002</v>
      </c>
      <c r="E6" s="35">
        <f t="shared" ref="E6:E25" si="0">+D6+C6</f>
        <v>494.47496368000003</v>
      </c>
      <c r="F6" s="35">
        <f>+K6+O6</f>
        <v>313.66381289999998</v>
      </c>
      <c r="G6" s="25">
        <f t="shared" ref="G6:G25" si="1">+E6/F6-1</f>
        <v>0.57644887087323959</v>
      </c>
      <c r="H6" s="25">
        <f t="shared" ref="H6:H25" si="2">+E6/E$25</f>
        <v>0.26546400758440319</v>
      </c>
      <c r="I6" s="38">
        <f>+E6-F6</f>
        <v>180.81115078000005</v>
      </c>
      <c r="J6" s="34" t="s">
        <v>107</v>
      </c>
      <c r="K6" s="30">
        <v>79.32327875</v>
      </c>
      <c r="L6" s="30">
        <v>124.61206627</v>
      </c>
      <c r="M6" s="30">
        <f t="shared" ref="M6:M25" si="3">+L6-K6</f>
        <v>45.28878752</v>
      </c>
      <c r="N6" s="23">
        <f t="shared" ref="N6:N10" si="4">+L6/K6-1</f>
        <v>0.57093942955553878</v>
      </c>
      <c r="O6" s="30">
        <v>234.34053415</v>
      </c>
      <c r="P6" s="30">
        <v>369.86289741000002</v>
      </c>
      <c r="Q6" s="30">
        <f t="shared" ref="Q6:Q25" si="5">+P6-O6</f>
        <v>135.52236326000002</v>
      </c>
      <c r="R6" s="23">
        <f t="shared" ref="R6:R10" si="6">+P6/O6-1</f>
        <v>0.578313793435552</v>
      </c>
    </row>
    <row r="7" spans="2:18" ht="13.5" x14ac:dyDescent="0.25">
      <c r="B7" s="34" t="s">
        <v>119</v>
      </c>
      <c r="C7" s="35">
        <v>4.1173714100000005</v>
      </c>
      <c r="D7" s="35">
        <v>12.352114220000001</v>
      </c>
      <c r="E7" s="35">
        <f t="shared" si="0"/>
        <v>16.469485630000001</v>
      </c>
      <c r="F7" s="35">
        <f t="shared" ref="F7:F24" si="7">+K7+O7</f>
        <v>3.20706632</v>
      </c>
      <c r="G7" s="25">
        <f t="shared" si="1"/>
        <v>4.1353741976873124</v>
      </c>
      <c r="H7" s="25">
        <f t="shared" si="2"/>
        <v>8.8418140033939517E-3</v>
      </c>
      <c r="I7" s="38">
        <f>+E7-F7</f>
        <v>13.262419310000002</v>
      </c>
      <c r="J7" s="34" t="s">
        <v>119</v>
      </c>
      <c r="K7" s="30">
        <v>0.80176665000000003</v>
      </c>
      <c r="L7" s="30">
        <v>4.1173714100000005</v>
      </c>
      <c r="M7" s="30">
        <f t="shared" si="3"/>
        <v>3.3156047600000003</v>
      </c>
      <c r="N7" s="23">
        <f t="shared" si="4"/>
        <v>4.1353737524502927</v>
      </c>
      <c r="O7" s="30">
        <v>2.4052996699999998</v>
      </c>
      <c r="P7" s="30">
        <v>12.352114220000001</v>
      </c>
      <c r="Q7" s="30">
        <f t="shared" si="5"/>
        <v>9.9468145500000009</v>
      </c>
      <c r="R7" s="23">
        <f t="shared" si="6"/>
        <v>4.1353743460996695</v>
      </c>
    </row>
    <row r="8" spans="2:18" ht="13.5" x14ac:dyDescent="0.25">
      <c r="B8" s="34" t="s">
        <v>108</v>
      </c>
      <c r="C8" s="35">
        <v>64.652129889999998</v>
      </c>
      <c r="D8" s="35">
        <v>193.95638997999998</v>
      </c>
      <c r="E8" s="35">
        <f t="shared" si="0"/>
        <v>258.60851987000001</v>
      </c>
      <c r="F8" s="35">
        <f t="shared" si="7"/>
        <v>21.98520727</v>
      </c>
      <c r="G8" s="25">
        <f>+E8/F8-1</f>
        <v>10.762842018909927</v>
      </c>
      <c r="H8" s="25">
        <f t="shared" si="2"/>
        <v>0.13883666337571884</v>
      </c>
      <c r="J8" s="34" t="s">
        <v>108</v>
      </c>
      <c r="K8" s="30">
        <v>5.4963015999999998</v>
      </c>
      <c r="L8" s="30">
        <v>64.652129889999998</v>
      </c>
      <c r="M8" s="30">
        <f>+L8-K8</f>
        <v>59.155828289999995</v>
      </c>
      <c r="N8" s="23">
        <f>+L8/K8-1</f>
        <v>10.762842470289476</v>
      </c>
      <c r="O8" s="30">
        <v>16.488905670000001</v>
      </c>
      <c r="P8" s="30">
        <v>193.95638997999998</v>
      </c>
      <c r="Q8" s="30">
        <f>+P8-O8</f>
        <v>177.46748430999997</v>
      </c>
      <c r="R8" s="23">
        <f>+P8/O8-1</f>
        <v>10.762841868450083</v>
      </c>
    </row>
    <row r="9" spans="2:18" ht="13.5" x14ac:dyDescent="0.25">
      <c r="B9" s="34" t="s">
        <v>120</v>
      </c>
      <c r="C9" s="35">
        <v>2.7033934799999999</v>
      </c>
      <c r="D9" s="35">
        <v>8.1101811900000005</v>
      </c>
      <c r="E9" s="35">
        <f t="shared" si="0"/>
        <v>10.813574670000001</v>
      </c>
      <c r="F9" s="35">
        <f t="shared" si="7"/>
        <v>15.023096519999999</v>
      </c>
      <c r="G9" s="25">
        <f>+E9/F9-1</f>
        <v>-0.28020334186070972</v>
      </c>
      <c r="H9" s="25">
        <f t="shared" si="2"/>
        <v>5.805379602735786E-3</v>
      </c>
      <c r="I9" s="38">
        <f>+E9-F9</f>
        <v>-4.209521849999998</v>
      </c>
      <c r="J9" s="34" t="s">
        <v>120</v>
      </c>
      <c r="K9" s="30">
        <v>3.7392860200000002</v>
      </c>
      <c r="L9" s="30">
        <v>2.7033934799999999</v>
      </c>
      <c r="M9" s="30">
        <f>+L9-K9</f>
        <v>-1.0358925400000003</v>
      </c>
      <c r="N9" s="23">
        <f>+L9/K9-1</f>
        <v>-0.27702950094200074</v>
      </c>
      <c r="O9" s="30">
        <v>11.2838105</v>
      </c>
      <c r="P9" s="30">
        <v>8.1101811900000005</v>
      </c>
      <c r="Q9" s="30">
        <f>+P9-O9</f>
        <v>-3.173629309999999</v>
      </c>
      <c r="R9" s="23">
        <f>+P9/O9-1</f>
        <v>-0.28125510526785247</v>
      </c>
    </row>
    <row r="10" spans="2:18" ht="13.5" x14ac:dyDescent="0.25">
      <c r="B10" s="34" t="s">
        <v>110</v>
      </c>
      <c r="C10" s="35">
        <v>46.298908429999997</v>
      </c>
      <c r="D10" s="35">
        <v>138.89672587999999</v>
      </c>
      <c r="E10" s="35">
        <f t="shared" si="0"/>
        <v>185.19563431</v>
      </c>
      <c r="F10" s="35">
        <f t="shared" si="7"/>
        <v>216.88985110000002</v>
      </c>
      <c r="G10" s="25">
        <f t="shared" si="1"/>
        <v>-0.14613047419810787</v>
      </c>
      <c r="H10" s="25">
        <f t="shared" si="2"/>
        <v>9.9424195120390246E-2</v>
      </c>
      <c r="J10" s="34" t="s">
        <v>110</v>
      </c>
      <c r="K10" s="30">
        <v>54.222463070000003</v>
      </c>
      <c r="L10" s="30">
        <v>46.298908429999997</v>
      </c>
      <c r="M10" s="30">
        <f t="shared" si="3"/>
        <v>-7.9235546400000061</v>
      </c>
      <c r="N10" s="23">
        <f t="shared" si="4"/>
        <v>-0.14613048156390229</v>
      </c>
      <c r="O10" s="30">
        <v>162.66738803000001</v>
      </c>
      <c r="P10" s="30">
        <v>138.89672587999999</v>
      </c>
      <c r="Q10" s="30">
        <f t="shared" si="5"/>
        <v>-23.770662150000021</v>
      </c>
      <c r="R10" s="23">
        <f t="shared" si="6"/>
        <v>-0.14613047174284322</v>
      </c>
    </row>
    <row r="11" spans="2:18" ht="13.5" x14ac:dyDescent="0.25">
      <c r="B11" s="34" t="s">
        <v>115</v>
      </c>
      <c r="C11" s="35">
        <v>20.32636248</v>
      </c>
      <c r="D11" s="35">
        <v>60.979087460000002</v>
      </c>
      <c r="E11" s="35">
        <f t="shared" si="0"/>
        <v>81.305449940000003</v>
      </c>
      <c r="F11" s="35">
        <f t="shared" si="7"/>
        <v>49.043314479999999</v>
      </c>
      <c r="G11" s="25">
        <f t="shared" ref="G11:G24" si="8">+E11/F11-1</f>
        <v>0.65782942694781754</v>
      </c>
      <c r="H11" s="25">
        <f t="shared" si="2"/>
        <v>4.3649673218831293E-2</v>
      </c>
      <c r="J11" s="34" t="s">
        <v>115</v>
      </c>
      <c r="K11" s="30">
        <v>12.26082858</v>
      </c>
      <c r="L11" s="30">
        <v>20.32636248</v>
      </c>
      <c r="M11" s="30">
        <f t="shared" ref="M11:M24" si="9">+L11-K11</f>
        <v>8.0655339000000001</v>
      </c>
      <c r="N11" s="23">
        <f t="shared" ref="N11:N24" si="10">+L11/K11-1</f>
        <v>0.65782943194855426</v>
      </c>
      <c r="O11" s="30">
        <v>36.782485899999998</v>
      </c>
      <c r="P11" s="30">
        <v>60.979087460000002</v>
      </c>
      <c r="Q11" s="30">
        <f t="shared" ref="Q11:Q24" si="11">+P11-O11</f>
        <v>24.196601560000005</v>
      </c>
      <c r="R11" s="23">
        <f t="shared" ref="R11:R24" si="12">+P11/O11-1</f>
        <v>0.65782942528090538</v>
      </c>
    </row>
    <row r="12" spans="2:18" ht="13.5" x14ac:dyDescent="0.25">
      <c r="B12" s="34" t="s">
        <v>124</v>
      </c>
      <c r="C12" s="35">
        <v>0.24504751999999999</v>
      </c>
      <c r="D12" s="35">
        <v>0.73514197999999997</v>
      </c>
      <c r="E12" s="35">
        <f t="shared" si="0"/>
        <v>0.98018949999999994</v>
      </c>
      <c r="F12" s="35">
        <f t="shared" si="7"/>
        <v>9.5516829999999997E-2</v>
      </c>
      <c r="G12" s="25">
        <f t="shared" si="8"/>
        <v>9.2619559296513501</v>
      </c>
      <c r="H12" s="25">
        <f t="shared" si="2"/>
        <v>5.2622488897242589E-4</v>
      </c>
      <c r="I12" s="38">
        <f>+E12-F12</f>
        <v>0.88467266999999994</v>
      </c>
      <c r="J12" s="34" t="s">
        <v>124</v>
      </c>
      <c r="K12" s="30">
        <v>2.387914E-2</v>
      </c>
      <c r="L12" s="30">
        <v>0.24504751999999999</v>
      </c>
      <c r="M12" s="30">
        <f t="shared" si="9"/>
        <v>0.22116838</v>
      </c>
      <c r="N12" s="23">
        <f t="shared" si="10"/>
        <v>9.261991009726481</v>
      </c>
      <c r="O12" s="30">
        <v>7.1637690000000004E-2</v>
      </c>
      <c r="P12" s="30">
        <v>0.73514197999999997</v>
      </c>
      <c r="Q12" s="30">
        <f t="shared" si="11"/>
        <v>0.66350429</v>
      </c>
      <c r="R12" s="23">
        <f t="shared" si="12"/>
        <v>9.2619442363370439</v>
      </c>
    </row>
    <row r="13" spans="2:18" ht="13.5" x14ac:dyDescent="0.25">
      <c r="B13" s="34" t="s">
        <v>122</v>
      </c>
      <c r="C13" s="35">
        <v>0.90778336000000004</v>
      </c>
      <c r="D13" s="35">
        <v>2.7233513599999997</v>
      </c>
      <c r="E13" s="35">
        <f t="shared" si="0"/>
        <v>3.6311347199999995</v>
      </c>
      <c r="F13" s="35">
        <f t="shared" si="7"/>
        <v>2.2759970000000001E-2</v>
      </c>
      <c r="G13" s="25">
        <f t="shared" si="8"/>
        <v>158.54040009718815</v>
      </c>
      <c r="H13" s="25">
        <f t="shared" si="2"/>
        <v>1.9494122971893911E-3</v>
      </c>
      <c r="I13" s="38">
        <f>+E13-F13</f>
        <v>3.6083747499999994</v>
      </c>
      <c r="J13" s="34" t="s">
        <v>122</v>
      </c>
      <c r="K13" s="30">
        <v>5.6899300000000002E-3</v>
      </c>
      <c r="L13" s="30">
        <v>0.90778336000000004</v>
      </c>
      <c r="M13" s="30">
        <f t="shared" si="9"/>
        <v>0.90209343000000008</v>
      </c>
      <c r="N13" s="23">
        <f t="shared" si="10"/>
        <v>158.54209629995449</v>
      </c>
      <c r="O13" s="30">
        <v>1.7070040000000002E-2</v>
      </c>
      <c r="P13" s="30">
        <v>2.7233513599999997</v>
      </c>
      <c r="Q13" s="30">
        <f t="shared" si="11"/>
        <v>2.7062813199999995</v>
      </c>
      <c r="R13" s="23">
        <f t="shared" si="12"/>
        <v>158.53983470454665</v>
      </c>
    </row>
    <row r="14" spans="2:18" ht="13.5" x14ac:dyDescent="0.25">
      <c r="B14" s="34" t="s">
        <v>112</v>
      </c>
      <c r="C14" s="35">
        <v>23.311415789999998</v>
      </c>
      <c r="D14" s="35">
        <v>69.934246810000005</v>
      </c>
      <c r="E14" s="35">
        <f t="shared" si="0"/>
        <v>93.245662600000003</v>
      </c>
      <c r="F14" s="35">
        <f t="shared" si="7"/>
        <v>56.638874040000005</v>
      </c>
      <c r="G14" s="25">
        <f t="shared" si="8"/>
        <v>0.64631914352935804</v>
      </c>
      <c r="H14" s="25">
        <f t="shared" si="2"/>
        <v>5.005990009977182E-2</v>
      </c>
      <c r="I14" s="38">
        <f>+E14-F14</f>
        <v>36.606788559999998</v>
      </c>
      <c r="J14" s="34" t="s">
        <v>112</v>
      </c>
      <c r="K14" s="30">
        <v>14.15971848</v>
      </c>
      <c r="L14" s="30">
        <v>23.311415789999998</v>
      </c>
      <c r="M14" s="30">
        <f t="shared" si="9"/>
        <v>9.1516973099999976</v>
      </c>
      <c r="N14" s="23">
        <f t="shared" si="10"/>
        <v>0.64631915690459385</v>
      </c>
      <c r="O14" s="30">
        <v>42.479155560000002</v>
      </c>
      <c r="P14" s="30">
        <v>69.934246810000005</v>
      </c>
      <c r="Q14" s="30">
        <f t="shared" si="11"/>
        <v>27.455091250000002</v>
      </c>
      <c r="R14" s="23">
        <f t="shared" si="12"/>
        <v>0.64631913907094618</v>
      </c>
    </row>
    <row r="15" spans="2:18" ht="13.5" x14ac:dyDescent="0.25">
      <c r="B15" s="34" t="s">
        <v>117</v>
      </c>
      <c r="C15" s="35">
        <v>15.598297259999999</v>
      </c>
      <c r="D15" s="35">
        <v>46.787561240000002</v>
      </c>
      <c r="E15" s="35">
        <f t="shared" si="0"/>
        <v>62.385858499999998</v>
      </c>
      <c r="F15" s="35">
        <f t="shared" si="7"/>
        <v>25.434253300000002</v>
      </c>
      <c r="G15" s="25">
        <f t="shared" si="8"/>
        <v>1.452828387141996</v>
      </c>
      <c r="H15" s="25">
        <f t="shared" si="2"/>
        <v>3.3492494525407562E-2</v>
      </c>
      <c r="I15" s="38">
        <f>+E15-F15</f>
        <v>36.951605199999996</v>
      </c>
      <c r="J15" s="34" t="s">
        <v>117</v>
      </c>
      <c r="K15" s="30">
        <v>6.3585633499999998</v>
      </c>
      <c r="L15" s="30">
        <v>15.598297259999999</v>
      </c>
      <c r="M15" s="30">
        <f t="shared" si="9"/>
        <v>9.2397339099999982</v>
      </c>
      <c r="N15" s="23">
        <f t="shared" si="10"/>
        <v>1.4531165927599039</v>
      </c>
      <c r="O15" s="30">
        <v>19.075689950000001</v>
      </c>
      <c r="P15" s="30">
        <v>46.787561240000002</v>
      </c>
      <c r="Q15" s="30">
        <f t="shared" si="11"/>
        <v>27.711871290000001</v>
      </c>
      <c r="R15" s="23">
        <f t="shared" si="12"/>
        <v>1.4527323186021901</v>
      </c>
    </row>
    <row r="16" spans="2:18" ht="13.5" x14ac:dyDescent="0.25">
      <c r="B16" s="34" t="s">
        <v>109</v>
      </c>
      <c r="C16" s="35">
        <v>62.745799159999997</v>
      </c>
      <c r="D16" s="35">
        <v>192.21069788999998</v>
      </c>
      <c r="E16" s="35">
        <f t="shared" si="0"/>
        <v>254.95649704999997</v>
      </c>
      <c r="F16" s="35">
        <f t="shared" si="7"/>
        <v>253.36099287000002</v>
      </c>
      <c r="G16" s="25">
        <f t="shared" si="8"/>
        <v>6.2973552555447565E-3</v>
      </c>
      <c r="H16" s="25">
        <f t="shared" si="2"/>
        <v>0.13687603708561955</v>
      </c>
      <c r="J16" s="34" t="s">
        <v>109</v>
      </c>
      <c r="K16" s="30">
        <v>62.434804759999999</v>
      </c>
      <c r="L16" s="30">
        <v>62.745799159999997</v>
      </c>
      <c r="M16" s="30">
        <f t="shared" si="9"/>
        <v>0.31099439999999845</v>
      </c>
      <c r="N16" s="23">
        <f t="shared" si="10"/>
        <v>4.9811063107423337E-3</v>
      </c>
      <c r="O16" s="30">
        <v>190.92618811000003</v>
      </c>
      <c r="P16" s="30">
        <v>192.21069788999998</v>
      </c>
      <c r="Q16" s="30">
        <f t="shared" si="11"/>
        <v>1.2845097799999508</v>
      </c>
      <c r="R16" s="23">
        <f t="shared" si="12"/>
        <v>6.7277820434978874E-3</v>
      </c>
    </row>
    <row r="17" spans="1:18" ht="13.5" x14ac:dyDescent="0.25">
      <c r="B17" s="34" t="s">
        <v>116</v>
      </c>
      <c r="C17" s="35">
        <f>17.79985708+1.09211155</f>
        <v>18.891968629999997</v>
      </c>
      <c r="D17" s="35">
        <v>56.683235850000003</v>
      </c>
      <c r="E17" s="35">
        <f t="shared" si="0"/>
        <v>75.575204479999996</v>
      </c>
      <c r="F17" s="35">
        <f>+K17+O17</f>
        <v>41.111915069999995</v>
      </c>
      <c r="G17" s="25">
        <f t="shared" si="8"/>
        <v>0.83827983569533115</v>
      </c>
      <c r="H17" s="25">
        <f t="shared" si="2"/>
        <v>4.0573331571656691E-2</v>
      </c>
      <c r="J17" s="34" t="s">
        <v>116</v>
      </c>
      <c r="K17" s="30">
        <f>9.81818195+0.45979665</f>
        <v>10.277978599999999</v>
      </c>
      <c r="L17" s="30">
        <f>17.79985708+1.09211155</f>
        <v>18.891968629999997</v>
      </c>
      <c r="M17" s="30">
        <f t="shared" si="9"/>
        <v>8.6139900299999983</v>
      </c>
      <c r="N17" s="23">
        <f t="shared" si="10"/>
        <v>0.83810157281315978</v>
      </c>
      <c r="O17" s="30">
        <v>30.833936469999998</v>
      </c>
      <c r="P17" s="30">
        <v>56.683235850000003</v>
      </c>
      <c r="Q17" s="30">
        <f t="shared" si="11"/>
        <v>25.849299380000005</v>
      </c>
      <c r="R17" s="23">
        <f t="shared" si="12"/>
        <v>0.83833925665476361</v>
      </c>
    </row>
    <row r="18" spans="1:18" ht="13.5" x14ac:dyDescent="0.25">
      <c r="B18" s="34" t="s">
        <v>125</v>
      </c>
      <c r="C18" s="35">
        <v>0.22114260999999999</v>
      </c>
      <c r="D18" s="35">
        <v>0.66342782</v>
      </c>
      <c r="E18" s="35">
        <f t="shared" si="0"/>
        <v>0.88457043000000002</v>
      </c>
      <c r="F18" s="35">
        <f t="shared" si="7"/>
        <v>0.58287376000000002</v>
      </c>
      <c r="G18" s="25">
        <f t="shared" si="8"/>
        <v>0.51760207905053068</v>
      </c>
      <c r="H18" s="25">
        <f t="shared" si="2"/>
        <v>4.7489080051871713E-4</v>
      </c>
      <c r="J18" s="34" t="s">
        <v>125</v>
      </c>
      <c r="K18" s="30">
        <v>0.14571844</v>
      </c>
      <c r="L18" s="30">
        <v>0.22114260999999999</v>
      </c>
      <c r="M18" s="30">
        <f t="shared" si="9"/>
        <v>7.5424169999999985E-2</v>
      </c>
      <c r="N18" s="23">
        <f t="shared" si="10"/>
        <v>0.51760209620690412</v>
      </c>
      <c r="O18" s="30">
        <v>0.43715532000000001</v>
      </c>
      <c r="P18" s="30">
        <v>0.66342782</v>
      </c>
      <c r="Q18" s="30">
        <f t="shared" si="11"/>
        <v>0.22627249999999999</v>
      </c>
      <c r="R18" s="23">
        <f t="shared" si="12"/>
        <v>0.51760207333173924</v>
      </c>
    </row>
    <row r="19" spans="1:18" ht="13.5" x14ac:dyDescent="0.25">
      <c r="B19" s="34" t="s">
        <v>114</v>
      </c>
      <c r="C19" s="35">
        <v>21.84781826</v>
      </c>
      <c r="D19" s="35">
        <v>65.543454780000005</v>
      </c>
      <c r="E19" s="35">
        <f t="shared" si="0"/>
        <v>87.391273040000002</v>
      </c>
      <c r="F19" s="35">
        <f t="shared" si="7"/>
        <v>189.39528473999999</v>
      </c>
      <c r="G19" s="25">
        <f t="shared" si="8"/>
        <v>-0.53857735603095991</v>
      </c>
      <c r="H19" s="25">
        <f t="shared" si="2"/>
        <v>4.6916910406235697E-2</v>
      </c>
      <c r="J19" s="34" t="s">
        <v>114</v>
      </c>
      <c r="K19" s="30">
        <v>47.438681639999999</v>
      </c>
      <c r="L19" s="30">
        <v>21.84781826</v>
      </c>
      <c r="M19" s="30">
        <f t="shared" si="9"/>
        <v>-25.590863379999998</v>
      </c>
      <c r="N19" s="23">
        <f t="shared" si="10"/>
        <v>-0.53945140327048935</v>
      </c>
      <c r="O19" s="30">
        <v>141.9566031</v>
      </c>
      <c r="P19" s="30">
        <v>65.543454780000005</v>
      </c>
      <c r="Q19" s="30">
        <f t="shared" si="11"/>
        <v>-76.413148319999991</v>
      </c>
      <c r="R19" s="23">
        <f t="shared" si="12"/>
        <v>-0.5382852692394412</v>
      </c>
    </row>
    <row r="20" spans="1:18" ht="13.5" x14ac:dyDescent="0.25">
      <c r="B20" s="34" t="s">
        <v>118</v>
      </c>
      <c r="C20" s="35">
        <v>11.076877769999999</v>
      </c>
      <c r="D20" s="35">
        <v>33.230633130000001</v>
      </c>
      <c r="E20" s="35">
        <f t="shared" si="0"/>
        <v>44.307510899999997</v>
      </c>
      <c r="F20" s="35">
        <f t="shared" si="7"/>
        <v>12.95953263</v>
      </c>
      <c r="G20" s="25">
        <f t="shared" si="8"/>
        <v>2.418912715836111</v>
      </c>
      <c r="H20" s="25">
        <f t="shared" si="2"/>
        <v>2.378694630374744E-2</v>
      </c>
      <c r="I20" s="38">
        <f>+E20-F20</f>
        <v>31.347978269999999</v>
      </c>
      <c r="J20" s="34" t="s">
        <v>118</v>
      </c>
      <c r="K20" s="30">
        <v>3.23988319</v>
      </c>
      <c r="L20" s="30">
        <v>11.076877769999999</v>
      </c>
      <c r="M20" s="30">
        <f t="shared" si="9"/>
        <v>7.8369945799999989</v>
      </c>
      <c r="N20" s="23">
        <f t="shared" si="10"/>
        <v>2.418912695429615</v>
      </c>
      <c r="O20" s="30">
        <v>9.7196494399999995</v>
      </c>
      <c r="P20" s="30">
        <v>33.230633130000001</v>
      </c>
      <c r="Q20" s="30">
        <f t="shared" si="11"/>
        <v>23.510983690000003</v>
      </c>
      <c r="R20" s="23">
        <f t="shared" si="12"/>
        <v>2.4189127226382769</v>
      </c>
    </row>
    <row r="21" spans="1:18" ht="13.5" x14ac:dyDescent="0.25">
      <c r="B21" s="34" t="s">
        <v>121</v>
      </c>
      <c r="C21" s="35">
        <v>1.3012061399999999</v>
      </c>
      <c r="D21" s="35">
        <v>3.9036180599999999</v>
      </c>
      <c r="E21" s="35">
        <f t="shared" si="0"/>
        <v>5.2048242</v>
      </c>
      <c r="F21" s="35">
        <f t="shared" si="7"/>
        <v>31.623008730000002</v>
      </c>
      <c r="G21" s="25">
        <f t="shared" si="8"/>
        <v>-0.83541021525057146</v>
      </c>
      <c r="H21" s="25">
        <f t="shared" si="2"/>
        <v>2.7942637997713663E-3</v>
      </c>
      <c r="J21" s="34" t="s">
        <v>121</v>
      </c>
      <c r="K21" s="30">
        <v>7.9057520700000001</v>
      </c>
      <c r="L21" s="30">
        <v>1.3012061399999999</v>
      </c>
      <c r="M21" s="30">
        <f t="shared" si="9"/>
        <v>-6.6045459300000005</v>
      </c>
      <c r="N21" s="23">
        <f t="shared" si="10"/>
        <v>-0.83541020152431877</v>
      </c>
      <c r="O21" s="30">
        <v>23.71725666</v>
      </c>
      <c r="P21" s="30">
        <v>3.9036180599999999</v>
      </c>
      <c r="Q21" s="30">
        <f t="shared" si="11"/>
        <v>-19.813638600000001</v>
      </c>
      <c r="R21" s="23">
        <f t="shared" si="12"/>
        <v>-0.83541021982598895</v>
      </c>
    </row>
    <row r="22" spans="1:18" ht="13.5" x14ac:dyDescent="0.25">
      <c r="B22" s="34" t="s">
        <v>113</v>
      </c>
      <c r="C22" s="35">
        <v>22.854571480000001</v>
      </c>
      <c r="D22" s="35">
        <v>68.563714090000005</v>
      </c>
      <c r="E22" s="35">
        <f t="shared" si="0"/>
        <v>91.418285570000009</v>
      </c>
      <c r="F22" s="35">
        <f t="shared" si="7"/>
        <v>87.174903689999994</v>
      </c>
      <c r="G22" s="25">
        <f t="shared" si="8"/>
        <v>4.8676645460828727E-2</v>
      </c>
      <c r="H22" s="25">
        <f t="shared" si="2"/>
        <v>4.9078853807475786E-2</v>
      </c>
      <c r="J22" s="34" t="s">
        <v>113</v>
      </c>
      <c r="K22" s="30">
        <v>21.70386547</v>
      </c>
      <c r="L22" s="30">
        <v>22.854571480000001</v>
      </c>
      <c r="M22" s="30">
        <f t="shared" si="9"/>
        <v>1.1507060100000004</v>
      </c>
      <c r="N22" s="23">
        <f t="shared" si="10"/>
        <v>5.3018482426116842E-2</v>
      </c>
      <c r="O22" s="30">
        <v>65.471038219999997</v>
      </c>
      <c r="P22" s="30">
        <v>68.563714090000005</v>
      </c>
      <c r="Q22" s="30">
        <f t="shared" si="11"/>
        <v>3.0926758700000079</v>
      </c>
      <c r="R22" s="23">
        <f t="shared" si="12"/>
        <v>4.7237312162483169E-2</v>
      </c>
    </row>
    <row r="23" spans="1:18" ht="13.5" x14ac:dyDescent="0.25">
      <c r="B23" s="34" t="s">
        <v>123</v>
      </c>
      <c r="C23" s="35">
        <v>0.26399956000000002</v>
      </c>
      <c r="D23" s="35">
        <v>0.79199847000000001</v>
      </c>
      <c r="E23" s="35">
        <f t="shared" si="0"/>
        <v>1.05599803</v>
      </c>
      <c r="F23" s="35">
        <f t="shared" si="7"/>
        <v>0.94340778000000003</v>
      </c>
      <c r="G23" s="25">
        <f t="shared" si="8"/>
        <v>0.11934420341540952</v>
      </c>
      <c r="H23" s="25">
        <f t="shared" si="2"/>
        <v>5.66923483767017E-4</v>
      </c>
      <c r="J23" s="34" t="s">
        <v>123</v>
      </c>
      <c r="K23" s="30">
        <v>0.23396987999999999</v>
      </c>
      <c r="L23" s="30">
        <v>0.26399956000000002</v>
      </c>
      <c r="M23" s="30">
        <f t="shared" si="9"/>
        <v>3.0029680000000031E-2</v>
      </c>
      <c r="N23" s="23">
        <f t="shared" si="10"/>
        <v>0.12834848656587772</v>
      </c>
      <c r="O23" s="30">
        <v>0.70943790000000007</v>
      </c>
      <c r="P23" s="30">
        <v>0.79199847000000001</v>
      </c>
      <c r="Q23" s="30">
        <f t="shared" si="11"/>
        <v>8.2560569999999944E-2</v>
      </c>
      <c r="R23" s="23">
        <f t="shared" si="12"/>
        <v>0.11637462560147971</v>
      </c>
    </row>
    <row r="24" spans="1:18" ht="13.5" x14ac:dyDescent="0.25">
      <c r="B24" s="34" t="s">
        <v>111</v>
      </c>
      <c r="C24" s="35">
        <v>23.678919920000002</v>
      </c>
      <c r="D24" s="35">
        <v>71.036760170000008</v>
      </c>
      <c r="E24" s="35">
        <f t="shared" si="0"/>
        <v>94.715680090000006</v>
      </c>
      <c r="F24" s="35">
        <f t="shared" si="7"/>
        <v>177.65954219000002</v>
      </c>
      <c r="G24" s="25">
        <f t="shared" si="8"/>
        <v>-0.4668697277813243</v>
      </c>
      <c r="H24" s="25">
        <f t="shared" si="2"/>
        <v>5.0849094220360519E-2</v>
      </c>
      <c r="J24" s="34" t="s">
        <v>111</v>
      </c>
      <c r="K24" s="30">
        <v>44.414885509999998</v>
      </c>
      <c r="L24" s="30">
        <v>23.678919920000002</v>
      </c>
      <c r="M24" s="30">
        <f t="shared" si="9"/>
        <v>-20.735965589999996</v>
      </c>
      <c r="N24" s="23">
        <f t="shared" si="10"/>
        <v>-0.4668697296389811</v>
      </c>
      <c r="O24" s="30">
        <v>133.24465668000002</v>
      </c>
      <c r="P24" s="30">
        <v>71.036760170000008</v>
      </c>
      <c r="Q24" s="30">
        <f t="shared" si="11"/>
        <v>-62.207896510000012</v>
      </c>
      <c r="R24" s="23">
        <f t="shared" si="12"/>
        <v>-0.4668697271621054</v>
      </c>
    </row>
    <row r="25" spans="1:18" ht="13.5" x14ac:dyDescent="0.25">
      <c r="B25" s="36" t="s">
        <v>106</v>
      </c>
      <c r="C25" s="37">
        <v>465.67043891000003</v>
      </c>
      <c r="D25" s="37">
        <v>1397.01131663</v>
      </c>
      <c r="E25" s="37">
        <f t="shared" si="0"/>
        <v>1862.68175554</v>
      </c>
      <c r="F25" s="37">
        <v>1496.82467924</v>
      </c>
      <c r="G25" s="26">
        <f t="shared" si="1"/>
        <v>0.24442212997567681</v>
      </c>
      <c r="H25" s="26">
        <f t="shared" si="2"/>
        <v>1</v>
      </c>
      <c r="J25" s="27" t="s">
        <v>106</v>
      </c>
      <c r="K25" s="31">
        <v>374.18968165000007</v>
      </c>
      <c r="L25" s="31">
        <v>465.67043891000003</v>
      </c>
      <c r="M25" s="31">
        <f t="shared" si="3"/>
        <v>91.480757259999962</v>
      </c>
      <c r="N25" s="24">
        <f>+L25/K25-1</f>
        <v>0.24447696381314676</v>
      </c>
      <c r="O25" s="31">
        <v>1122.63499759</v>
      </c>
      <c r="P25" s="31">
        <v>1397.01131663</v>
      </c>
      <c r="Q25" s="31">
        <f t="shared" si="5"/>
        <v>274.37631904</v>
      </c>
      <c r="R25" s="24">
        <f>+P25/O25-1</f>
        <v>0.24440385310364743</v>
      </c>
    </row>
    <row r="26" spans="1:18" x14ac:dyDescent="0.2">
      <c r="A26" s="2"/>
      <c r="B26" s="83" t="s">
        <v>136</v>
      </c>
      <c r="C26" s="83"/>
      <c r="D26" s="83"/>
      <c r="E26" s="83"/>
      <c r="F26" s="83"/>
      <c r="G26" s="83"/>
      <c r="H26" s="83"/>
    </row>
    <row r="28" spans="1:18" x14ac:dyDescent="0.2">
      <c r="K28" s="18"/>
    </row>
    <row r="32" spans="1:18" x14ac:dyDescent="0.2">
      <c r="B32" s="44"/>
      <c r="C32" s="44" t="s">
        <v>129</v>
      </c>
      <c r="D32" s="44" t="s">
        <v>130</v>
      </c>
      <c r="E32" s="44" t="s">
        <v>139</v>
      </c>
      <c r="L32">
        <v>2017</v>
      </c>
      <c r="M32">
        <v>2016</v>
      </c>
    </row>
    <row r="33" spans="2:13" x14ac:dyDescent="0.2">
      <c r="B33" s="44" t="s">
        <v>107</v>
      </c>
      <c r="C33" s="45">
        <v>124.61206627</v>
      </c>
      <c r="D33" s="45">
        <v>369.86289741000002</v>
      </c>
      <c r="E33" s="45">
        <v>494.47496368000003</v>
      </c>
      <c r="K33" t="s">
        <v>107</v>
      </c>
      <c r="L33" s="20">
        <v>494.47496368000003</v>
      </c>
      <c r="M33" s="20">
        <v>313.66381289999998</v>
      </c>
    </row>
    <row r="34" spans="2:13" x14ac:dyDescent="0.2">
      <c r="B34" s="44" t="s">
        <v>108</v>
      </c>
      <c r="C34" s="45">
        <v>64.652129889999998</v>
      </c>
      <c r="D34" s="45">
        <v>193.95638997999998</v>
      </c>
      <c r="E34" s="45">
        <v>258.60851987000001</v>
      </c>
      <c r="K34" t="s">
        <v>108</v>
      </c>
      <c r="L34" s="20">
        <v>258.60851987000001</v>
      </c>
      <c r="M34" s="20">
        <v>21.98520727</v>
      </c>
    </row>
    <row r="35" spans="2:13" x14ac:dyDescent="0.2">
      <c r="B35" s="44" t="s">
        <v>109</v>
      </c>
      <c r="C35" s="45">
        <v>62.745799159999997</v>
      </c>
      <c r="D35" s="45">
        <v>192.21069788999998</v>
      </c>
      <c r="E35" s="45">
        <v>254.95649704999997</v>
      </c>
      <c r="K35" t="s">
        <v>109</v>
      </c>
      <c r="L35" s="20">
        <v>254.95649704999997</v>
      </c>
      <c r="M35" s="20">
        <v>253.36099287000002</v>
      </c>
    </row>
    <row r="36" spans="2:13" x14ac:dyDescent="0.2">
      <c r="B36" s="44" t="s">
        <v>110</v>
      </c>
      <c r="C36" s="45">
        <v>46.298908429999997</v>
      </c>
      <c r="D36" s="45">
        <v>138.89672587999999</v>
      </c>
      <c r="E36" s="45">
        <v>185.19563431</v>
      </c>
      <c r="K36" t="s">
        <v>110</v>
      </c>
      <c r="L36" s="20">
        <v>185.19563431</v>
      </c>
      <c r="M36" s="20">
        <v>216.88985110000002</v>
      </c>
    </row>
    <row r="37" spans="2:13" x14ac:dyDescent="0.2">
      <c r="B37" s="44" t="s">
        <v>111</v>
      </c>
      <c r="C37" s="45">
        <v>23.678919920000002</v>
      </c>
      <c r="D37" s="45">
        <v>71.036760170000008</v>
      </c>
      <c r="E37" s="45">
        <v>94.715680090000006</v>
      </c>
      <c r="K37" t="s">
        <v>111</v>
      </c>
      <c r="L37" s="20">
        <v>94.715680090000006</v>
      </c>
      <c r="M37" s="20">
        <v>177.65954219000002</v>
      </c>
    </row>
    <row r="38" spans="2:13" x14ac:dyDescent="0.2">
      <c r="B38" s="44" t="s">
        <v>112</v>
      </c>
      <c r="C38" s="45">
        <v>23.311415789999998</v>
      </c>
      <c r="D38" s="45">
        <v>69.934246810000005</v>
      </c>
      <c r="E38" s="45">
        <v>93.245662600000003</v>
      </c>
      <c r="K38" t="s">
        <v>112</v>
      </c>
      <c r="L38" s="20">
        <v>93.245662600000003</v>
      </c>
      <c r="M38" s="20">
        <v>56.638874040000005</v>
      </c>
    </row>
    <row r="39" spans="2:13" x14ac:dyDescent="0.2">
      <c r="B39" s="44" t="s">
        <v>113</v>
      </c>
      <c r="C39" s="45">
        <v>22.854571480000001</v>
      </c>
      <c r="D39" s="45">
        <v>68.563714090000005</v>
      </c>
      <c r="E39" s="45">
        <v>91.418285570000009</v>
      </c>
      <c r="K39" t="s">
        <v>113</v>
      </c>
      <c r="L39" s="20">
        <v>91.418285570000009</v>
      </c>
      <c r="M39" s="20">
        <v>87.174903689999994</v>
      </c>
    </row>
    <row r="40" spans="2:13" x14ac:dyDescent="0.2">
      <c r="B40" s="44" t="s">
        <v>114</v>
      </c>
      <c r="C40" s="45">
        <v>21.84781826</v>
      </c>
      <c r="D40" s="45">
        <v>65.543454780000005</v>
      </c>
      <c r="E40" s="45">
        <v>87.391273040000002</v>
      </c>
      <c r="K40" t="s">
        <v>114</v>
      </c>
      <c r="L40" s="20">
        <v>87.391273040000002</v>
      </c>
      <c r="M40" s="20">
        <v>189.39528473999999</v>
      </c>
    </row>
    <row r="41" spans="2:13" x14ac:dyDescent="0.2">
      <c r="B41" s="44" t="s">
        <v>115</v>
      </c>
      <c r="C41" s="45">
        <v>20.32636248</v>
      </c>
      <c r="D41" s="45">
        <v>60.979087460000002</v>
      </c>
      <c r="E41" s="45">
        <v>81.305449940000003</v>
      </c>
      <c r="K41" t="s">
        <v>115</v>
      </c>
      <c r="L41" s="20">
        <v>81.305449940000003</v>
      </c>
      <c r="M41" s="20">
        <v>49.043314479999999</v>
      </c>
    </row>
    <row r="42" spans="2:13" x14ac:dyDescent="0.2">
      <c r="B42" s="44" t="s">
        <v>116</v>
      </c>
      <c r="C42" s="45">
        <v>18.891968629999997</v>
      </c>
      <c r="D42" s="45">
        <v>56.683235850000003</v>
      </c>
      <c r="E42" s="45">
        <v>75.575204479999996</v>
      </c>
      <c r="K42" t="s">
        <v>116</v>
      </c>
      <c r="L42" s="20">
        <v>75.575204479999996</v>
      </c>
      <c r="M42" s="20">
        <v>41.111915070000002</v>
      </c>
    </row>
    <row r="43" spans="2:13" x14ac:dyDescent="0.2">
      <c r="B43" s="44" t="s">
        <v>117</v>
      </c>
      <c r="C43" s="45">
        <v>15.598297259999999</v>
      </c>
      <c r="D43" s="45">
        <v>46.787561240000002</v>
      </c>
      <c r="E43" s="45">
        <v>62.385858499999998</v>
      </c>
      <c r="K43" t="s">
        <v>117</v>
      </c>
      <c r="L43" s="20">
        <v>62.385858499999998</v>
      </c>
      <c r="M43" s="20">
        <v>25.434253300000002</v>
      </c>
    </row>
    <row r="44" spans="2:13" x14ac:dyDescent="0.2">
      <c r="B44" s="44" t="s">
        <v>118</v>
      </c>
      <c r="C44" s="45">
        <v>11.076877769999999</v>
      </c>
      <c r="D44" s="45">
        <v>33.230633130000001</v>
      </c>
      <c r="E44" s="45">
        <v>44.307510899999997</v>
      </c>
      <c r="K44" t="s">
        <v>118</v>
      </c>
      <c r="L44" s="20">
        <v>44.307510899999997</v>
      </c>
      <c r="M44" s="20">
        <v>12.95953263</v>
      </c>
    </row>
    <row r="45" spans="2:13" x14ac:dyDescent="0.2">
      <c r="B45" s="44" t="s">
        <v>119</v>
      </c>
      <c r="C45" s="45">
        <v>4.1173714100000005</v>
      </c>
      <c r="D45" s="45">
        <v>12.352114220000001</v>
      </c>
      <c r="E45" s="45">
        <v>16.469485630000001</v>
      </c>
      <c r="K45" t="s">
        <v>119</v>
      </c>
      <c r="L45" s="20">
        <v>16.469485630000001</v>
      </c>
      <c r="M45" s="20">
        <v>3.20706632</v>
      </c>
    </row>
    <row r="46" spans="2:13" x14ac:dyDescent="0.2">
      <c r="B46" s="44" t="s">
        <v>120</v>
      </c>
      <c r="C46" s="45">
        <v>2.7033934799999999</v>
      </c>
      <c r="D46" s="45">
        <v>8.1101811900000005</v>
      </c>
      <c r="E46" s="45">
        <v>10.813574670000001</v>
      </c>
      <c r="K46" t="s">
        <v>120</v>
      </c>
      <c r="L46" s="20">
        <v>10.813574670000001</v>
      </c>
      <c r="M46" s="20">
        <v>15.023096519999999</v>
      </c>
    </row>
    <row r="47" spans="2:13" x14ac:dyDescent="0.2">
      <c r="B47" s="44" t="s">
        <v>121</v>
      </c>
      <c r="C47" s="45">
        <v>1.3012061399999999</v>
      </c>
      <c r="D47" s="45">
        <v>3.9036180599999999</v>
      </c>
      <c r="E47" s="45">
        <v>5.2048242</v>
      </c>
      <c r="K47" t="s">
        <v>121</v>
      </c>
      <c r="L47" s="20">
        <v>5.2048242</v>
      </c>
      <c r="M47" s="20">
        <v>31.623008730000002</v>
      </c>
    </row>
    <row r="48" spans="2:13" x14ac:dyDescent="0.2">
      <c r="B48" s="44" t="s">
        <v>122</v>
      </c>
      <c r="C48" s="45">
        <v>0.90778336000000004</v>
      </c>
      <c r="D48" s="45">
        <v>2.7233513599999997</v>
      </c>
      <c r="E48" s="45">
        <v>3.6311347199999995</v>
      </c>
      <c r="K48" s="46" t="s">
        <v>141</v>
      </c>
      <c r="L48" s="20">
        <f>SUM(L58:L61)</f>
        <v>6.5518926799999999</v>
      </c>
      <c r="M48" s="20">
        <f>SUM(M58:M61)</f>
        <v>1.6445583400000001</v>
      </c>
    </row>
    <row r="49" spans="2:13" x14ac:dyDescent="0.2">
      <c r="B49" s="44" t="s">
        <v>140</v>
      </c>
      <c r="C49" s="45">
        <v>0.73018969</v>
      </c>
      <c r="D49" s="45">
        <v>2.19056827</v>
      </c>
      <c r="E49" s="45">
        <v>2.92075796</v>
      </c>
    </row>
    <row r="50" spans="2:13" x14ac:dyDescent="0.2">
      <c r="B50" s="44"/>
      <c r="C50" s="45"/>
      <c r="D50" s="45"/>
      <c r="E50" s="45"/>
    </row>
    <row r="51" spans="2:13" x14ac:dyDescent="0.2">
      <c r="B51" s="44"/>
      <c r="C51" s="45"/>
      <c r="D51" s="45"/>
      <c r="E51" s="45"/>
    </row>
    <row r="52" spans="2:13" x14ac:dyDescent="0.2">
      <c r="B52" s="44"/>
      <c r="C52" s="44"/>
      <c r="D52" s="44"/>
      <c r="E52" s="44"/>
    </row>
    <row r="53" spans="2:13" x14ac:dyDescent="0.2">
      <c r="B53" s="44"/>
      <c r="C53" s="44"/>
      <c r="D53" s="44"/>
      <c r="E53" s="44"/>
    </row>
    <row r="54" spans="2:13" x14ac:dyDescent="0.2">
      <c r="B54" s="44"/>
      <c r="C54" s="44"/>
      <c r="D54" s="44"/>
      <c r="E54" s="44"/>
    </row>
    <row r="55" spans="2:13" x14ac:dyDescent="0.2">
      <c r="B55" s="44" t="s">
        <v>123</v>
      </c>
      <c r="C55" s="45">
        <v>0.26399956000000002</v>
      </c>
      <c r="D55" s="45">
        <v>0.79199847000000001</v>
      </c>
      <c r="E55" s="45">
        <v>1.05599803</v>
      </c>
    </row>
    <row r="56" spans="2:13" x14ac:dyDescent="0.2">
      <c r="B56" s="44" t="s">
        <v>124</v>
      </c>
      <c r="C56" s="45">
        <v>0.24504751999999999</v>
      </c>
      <c r="D56" s="45">
        <v>0.73514197999999997</v>
      </c>
      <c r="E56" s="45">
        <v>0.98018949999999994</v>
      </c>
    </row>
    <row r="57" spans="2:13" x14ac:dyDescent="0.2">
      <c r="B57" s="44" t="s">
        <v>125</v>
      </c>
      <c r="C57" s="45">
        <v>0.22114260999999999</v>
      </c>
      <c r="D57" s="45">
        <v>0.66342782</v>
      </c>
      <c r="E57" s="45">
        <v>0.88457043000000002</v>
      </c>
    </row>
    <row r="58" spans="2:13" x14ac:dyDescent="0.2">
      <c r="B58" s="44"/>
      <c r="C58" s="45">
        <f>SUM(C55:C57)</f>
        <v>0.73018969</v>
      </c>
      <c r="D58" s="45">
        <f>SUM(D55:D57)</f>
        <v>2.19056827</v>
      </c>
      <c r="E58" s="45">
        <f>SUM(E55:E57)</f>
        <v>2.92075796</v>
      </c>
      <c r="K58" t="s">
        <v>122</v>
      </c>
      <c r="L58" s="20">
        <v>3.6311347199999995</v>
      </c>
      <c r="M58" s="20">
        <v>2.2759970000000001E-2</v>
      </c>
    </row>
    <row r="59" spans="2:13" x14ac:dyDescent="0.2">
      <c r="B59" s="44"/>
      <c r="C59" s="44"/>
      <c r="D59" s="44"/>
      <c r="E59" s="44"/>
      <c r="K59" t="s">
        <v>123</v>
      </c>
      <c r="L59" s="20">
        <v>1.05599803</v>
      </c>
      <c r="M59" s="20">
        <v>0.94340778000000003</v>
      </c>
    </row>
    <row r="60" spans="2:13" x14ac:dyDescent="0.2">
      <c r="K60" t="s">
        <v>124</v>
      </c>
      <c r="L60" s="20">
        <v>0.98018949999999994</v>
      </c>
      <c r="M60" s="20">
        <v>9.5516829999999997E-2</v>
      </c>
    </row>
    <row r="61" spans="2:13" x14ac:dyDescent="0.2">
      <c r="K61" t="s">
        <v>125</v>
      </c>
      <c r="L61" s="20">
        <v>0.88457043000000002</v>
      </c>
      <c r="M61" s="20">
        <v>0.58287376000000002</v>
      </c>
    </row>
    <row r="62" spans="2:13" x14ac:dyDescent="0.2">
      <c r="L62" s="20">
        <v>1862.6203172099999</v>
      </c>
      <c r="M62" s="20">
        <v>1496.8152141899998</v>
      </c>
    </row>
  </sheetData>
  <mergeCells count="12">
    <mergeCell ref="O4:R4"/>
    <mergeCell ref="B26:H26"/>
    <mergeCell ref="B2:H2"/>
    <mergeCell ref="J2:R2"/>
    <mergeCell ref="B3:H3"/>
    <mergeCell ref="J3:R3"/>
    <mergeCell ref="B4:B5"/>
    <mergeCell ref="C4:C5"/>
    <mergeCell ref="D4:D5"/>
    <mergeCell ref="E4:H4"/>
    <mergeCell ref="J4:J5"/>
    <mergeCell ref="K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21"/>
  <sheetViews>
    <sheetView showGridLines="0" workbookViewId="0">
      <selection activeCell="G26" sqref="G26"/>
    </sheetView>
  </sheetViews>
  <sheetFormatPr baseColWidth="10" defaultRowHeight="12.75" x14ac:dyDescent="0.2"/>
  <sheetData>
    <row r="3" spans="1:9" x14ac:dyDescent="0.2">
      <c r="A3" s="44"/>
      <c r="B3" s="44"/>
      <c r="C3" s="44">
        <v>2011</v>
      </c>
      <c r="D3" s="44">
        <v>2012</v>
      </c>
      <c r="E3" s="44">
        <v>2013</v>
      </c>
      <c r="F3" s="44">
        <v>2014</v>
      </c>
      <c r="G3" s="44">
        <v>2015</v>
      </c>
      <c r="H3" s="44">
        <v>2016</v>
      </c>
      <c r="I3" s="44">
        <v>2017</v>
      </c>
    </row>
    <row r="4" spans="1:9" x14ac:dyDescent="0.2">
      <c r="A4" s="87" t="s">
        <v>129</v>
      </c>
      <c r="B4" s="47" t="s">
        <v>102</v>
      </c>
      <c r="C4" s="48">
        <v>323.72334237000001</v>
      </c>
      <c r="D4" s="49">
        <v>444.1352516899999</v>
      </c>
      <c r="E4" s="49">
        <v>346.63728793999996</v>
      </c>
      <c r="F4" s="49">
        <v>268.79758647</v>
      </c>
      <c r="G4" s="49">
        <v>154.7881103</v>
      </c>
      <c r="H4" s="49">
        <v>107.65206551</v>
      </c>
      <c r="I4" s="49">
        <v>182.57225286000002</v>
      </c>
    </row>
    <row r="5" spans="1:9" x14ac:dyDescent="0.2">
      <c r="A5" s="87"/>
      <c r="B5" s="47" t="s">
        <v>103</v>
      </c>
      <c r="C5" s="48">
        <v>470.64058263999999</v>
      </c>
      <c r="D5" s="49">
        <v>526.38469400999998</v>
      </c>
      <c r="E5" s="49">
        <v>313.02794205999999</v>
      </c>
      <c r="F5" s="49">
        <v>284.60792170000002</v>
      </c>
      <c r="G5" s="49">
        <v>267.53904712999997</v>
      </c>
      <c r="H5" s="49">
        <v>131.46028124</v>
      </c>
      <c r="I5" s="49">
        <v>153.58094463999998</v>
      </c>
    </row>
    <row r="6" spans="1:9" x14ac:dyDescent="0.2">
      <c r="A6" s="87"/>
      <c r="B6" s="47" t="s">
        <v>105</v>
      </c>
      <c r="C6" s="48">
        <v>218.41813260999999</v>
      </c>
      <c r="D6" s="49">
        <v>270.33089038000003</v>
      </c>
      <c r="E6" s="49">
        <v>268.65983382000002</v>
      </c>
      <c r="F6" s="49">
        <v>177.55574330000002</v>
      </c>
      <c r="G6" s="49">
        <v>123.53115715999999</v>
      </c>
      <c r="H6" s="49">
        <v>124.56409861</v>
      </c>
      <c r="I6" s="49">
        <v>110.35920917999999</v>
      </c>
    </row>
    <row r="7" spans="1:9" x14ac:dyDescent="0.2">
      <c r="A7" s="87" t="s">
        <v>130</v>
      </c>
      <c r="B7" s="47" t="s">
        <v>102</v>
      </c>
      <c r="C7" s="48">
        <v>966.99450148000005</v>
      </c>
      <c r="D7" s="49">
        <v>1324.4530465299999</v>
      </c>
      <c r="E7" s="49">
        <v>1035.8947333900001</v>
      </c>
      <c r="F7" s="49">
        <v>802.88033683999993</v>
      </c>
      <c r="G7" s="49">
        <v>459.79115346999998</v>
      </c>
      <c r="H7" s="49">
        <v>319.39284700000002</v>
      </c>
      <c r="I7" s="49">
        <v>543.73612734000005</v>
      </c>
    </row>
    <row r="8" spans="1:9" x14ac:dyDescent="0.2">
      <c r="A8" s="87"/>
      <c r="B8" s="47" t="s">
        <v>103</v>
      </c>
      <c r="C8" s="48">
        <v>1411.9908230300002</v>
      </c>
      <c r="D8" s="49">
        <v>1579.39670729</v>
      </c>
      <c r="E8" s="49">
        <v>937.30053235000003</v>
      </c>
      <c r="F8" s="49">
        <v>853.90166983999995</v>
      </c>
      <c r="G8" s="49">
        <v>802.61714353000002</v>
      </c>
      <c r="H8" s="49">
        <v>394.38084488999999</v>
      </c>
      <c r="I8" s="49">
        <v>460.74283429999997</v>
      </c>
    </row>
    <row r="9" spans="1:9" x14ac:dyDescent="0.2">
      <c r="A9" s="87"/>
      <c r="B9" s="47" t="s">
        <v>105</v>
      </c>
      <c r="C9" s="48">
        <v>659.22385185999997</v>
      </c>
      <c r="D9" s="49">
        <v>816.79478832999996</v>
      </c>
      <c r="E9" s="49">
        <v>811.35600606999992</v>
      </c>
      <c r="F9" s="49">
        <v>536.24906807000002</v>
      </c>
      <c r="G9" s="49">
        <v>375.0874647</v>
      </c>
      <c r="H9" s="49">
        <v>377.31406923000003</v>
      </c>
      <c r="I9" s="49">
        <v>335.05092854999998</v>
      </c>
    </row>
    <row r="10" spans="1:9" x14ac:dyDescent="0.2">
      <c r="A10" s="44"/>
      <c r="B10" s="44"/>
      <c r="C10" s="44"/>
      <c r="D10" s="50">
        <f t="shared" ref="D10:I10" si="0">SUM(D4:D9)</f>
        <v>4961.4953782299999</v>
      </c>
      <c r="E10" s="50">
        <f t="shared" si="0"/>
        <v>3712.8763356299996</v>
      </c>
      <c r="F10" s="50">
        <f t="shared" si="0"/>
        <v>2923.99232622</v>
      </c>
      <c r="G10" s="50">
        <f t="shared" si="0"/>
        <v>2183.3540762899997</v>
      </c>
      <c r="H10" s="50">
        <f t="shared" si="0"/>
        <v>1454.76420648</v>
      </c>
      <c r="I10" s="50">
        <f t="shared" si="0"/>
        <v>1786.04229687</v>
      </c>
    </row>
    <row r="11" spans="1:9" x14ac:dyDescent="0.2">
      <c r="A11" s="44"/>
      <c r="B11" s="44"/>
      <c r="C11" s="44"/>
      <c r="D11" s="44"/>
      <c r="E11" s="44"/>
      <c r="F11" s="44"/>
      <c r="G11" s="44"/>
      <c r="H11" s="44"/>
      <c r="I11" s="44"/>
    </row>
    <row r="12" spans="1:9" x14ac:dyDescent="0.2">
      <c r="A12" s="44"/>
      <c r="B12" s="44"/>
      <c r="C12" s="44">
        <v>2011</v>
      </c>
      <c r="D12" s="44">
        <v>2012</v>
      </c>
      <c r="E12" s="44">
        <v>2013</v>
      </c>
      <c r="F12" s="44">
        <v>2014</v>
      </c>
      <c r="G12" s="44">
        <v>2015</v>
      </c>
      <c r="H12" s="44">
        <v>2016</v>
      </c>
      <c r="I12" s="44">
        <v>2017</v>
      </c>
    </row>
    <row r="13" spans="1:9" x14ac:dyDescent="0.2">
      <c r="A13" s="44"/>
      <c r="B13" s="47" t="s">
        <v>142</v>
      </c>
      <c r="C13" s="51">
        <f>+C4+C7</f>
        <v>1290.71784385</v>
      </c>
      <c r="D13" s="51">
        <f>+D4+D7</f>
        <v>1768.5882982199998</v>
      </c>
      <c r="E13" s="51">
        <f t="shared" ref="E13:I13" si="1">+E4+E7</f>
        <v>1382.5320213300001</v>
      </c>
      <c r="F13" s="51">
        <f t="shared" si="1"/>
        <v>1071.6779233099999</v>
      </c>
      <c r="G13" s="51">
        <f t="shared" si="1"/>
        <v>614.57926377000001</v>
      </c>
      <c r="H13" s="51">
        <f t="shared" si="1"/>
        <v>427.04491251000002</v>
      </c>
      <c r="I13" s="51">
        <f t="shared" si="1"/>
        <v>726.3083802000001</v>
      </c>
    </row>
    <row r="14" spans="1:9" x14ac:dyDescent="0.2">
      <c r="A14" s="44"/>
      <c r="B14" s="47" t="s">
        <v>143</v>
      </c>
      <c r="C14" s="51">
        <f t="shared" ref="C14" si="2">+C5+C8</f>
        <v>1882.6314056700003</v>
      </c>
      <c r="D14" s="51">
        <f t="shared" ref="D14:I14" si="3">+D5+D8</f>
        <v>2105.7814012999997</v>
      </c>
      <c r="E14" s="51">
        <f t="shared" si="3"/>
        <v>1250.3284744100001</v>
      </c>
      <c r="F14" s="51">
        <f t="shared" si="3"/>
        <v>1138.50959154</v>
      </c>
      <c r="G14" s="51">
        <f t="shared" si="3"/>
        <v>1070.15619066</v>
      </c>
      <c r="H14" s="51">
        <f t="shared" si="3"/>
        <v>525.84112613000002</v>
      </c>
      <c r="I14" s="51">
        <f t="shared" si="3"/>
        <v>614.32377894000001</v>
      </c>
    </row>
    <row r="15" spans="1:9" x14ac:dyDescent="0.2">
      <c r="A15" s="44"/>
      <c r="B15" s="47" t="s">
        <v>144</v>
      </c>
      <c r="C15" s="51">
        <f t="shared" ref="C15" si="4">+C6+C9</f>
        <v>877.6419844699999</v>
      </c>
      <c r="D15" s="51">
        <f t="shared" ref="D15:I15" si="5">+D6+D9</f>
        <v>1087.1256787100001</v>
      </c>
      <c r="E15" s="51">
        <f t="shared" si="5"/>
        <v>1080.0158398899998</v>
      </c>
      <c r="F15" s="51">
        <f t="shared" si="5"/>
        <v>713.80481137000004</v>
      </c>
      <c r="G15" s="51">
        <f t="shared" si="5"/>
        <v>498.61862185999996</v>
      </c>
      <c r="H15" s="51">
        <f t="shared" si="5"/>
        <v>501.87816784000006</v>
      </c>
      <c r="I15" s="51">
        <f t="shared" si="5"/>
        <v>445.41013772999997</v>
      </c>
    </row>
    <row r="16" spans="1:9" x14ac:dyDescent="0.2">
      <c r="A16" s="44"/>
      <c r="B16" s="44"/>
      <c r="C16" s="44"/>
      <c r="D16" s="44"/>
      <c r="E16" s="44"/>
      <c r="F16" s="44"/>
      <c r="G16" s="44"/>
      <c r="H16" s="44"/>
      <c r="I16" s="44"/>
    </row>
    <row r="17" spans="1:9" x14ac:dyDescent="0.2">
      <c r="A17" s="44"/>
      <c r="B17" s="44"/>
      <c r="C17" s="44"/>
      <c r="D17" s="44"/>
      <c r="E17" s="44"/>
      <c r="F17" s="44"/>
      <c r="G17" s="44"/>
      <c r="H17" s="44"/>
      <c r="I17" s="44"/>
    </row>
    <row r="18" spans="1:9" x14ac:dyDescent="0.2">
      <c r="A18" s="44"/>
      <c r="B18" s="44"/>
      <c r="C18" s="44"/>
      <c r="D18" s="44">
        <v>2012</v>
      </c>
      <c r="E18" s="44">
        <v>2013</v>
      </c>
      <c r="F18" s="44">
        <v>2014</v>
      </c>
      <c r="G18" s="44">
        <v>2015</v>
      </c>
      <c r="H18" s="44">
        <v>2016</v>
      </c>
      <c r="I18" s="44">
        <v>2017</v>
      </c>
    </row>
    <row r="19" spans="1:9" x14ac:dyDescent="0.2">
      <c r="A19" s="44"/>
      <c r="B19" s="47" t="s">
        <v>142</v>
      </c>
      <c r="C19" s="47"/>
      <c r="D19" s="52">
        <f>+D13/C13-1</f>
        <v>0.37023618806151348</v>
      </c>
      <c r="E19" s="52">
        <f t="shared" ref="E19:H21" si="6">+E13/D13-1</f>
        <v>-0.21828498881200731</v>
      </c>
      <c r="F19" s="52">
        <f t="shared" si="6"/>
        <v>-0.22484404934140889</v>
      </c>
      <c r="G19" s="52">
        <f t="shared" si="6"/>
        <v>-0.42652615081236189</v>
      </c>
      <c r="H19" s="52">
        <f t="shared" si="6"/>
        <v>-0.30514265988997447</v>
      </c>
      <c r="I19" s="52">
        <f>+I13/H13-1</f>
        <v>0.70077750354417878</v>
      </c>
    </row>
    <row r="20" spans="1:9" x14ac:dyDescent="0.2">
      <c r="A20" s="44"/>
      <c r="B20" s="47" t="s">
        <v>103</v>
      </c>
      <c r="C20" s="47"/>
      <c r="D20" s="52">
        <f>+D14/C14-1</f>
        <v>0.11853090039714043</v>
      </c>
      <c r="E20" s="52">
        <f t="shared" si="6"/>
        <v>-0.4062401379183459</v>
      </c>
      <c r="F20" s="52">
        <f t="shared" si="6"/>
        <v>-8.9431605500918332E-2</v>
      </c>
      <c r="G20" s="52">
        <f t="shared" si="6"/>
        <v>-6.003761530681706E-2</v>
      </c>
      <c r="H20" s="52">
        <f t="shared" si="6"/>
        <v>-0.50863142154446006</v>
      </c>
      <c r="I20" s="52">
        <f t="shared" ref="I20:I21" si="7">+I14/H14-1</f>
        <v>0.16826879529412286</v>
      </c>
    </row>
    <row r="21" spans="1:9" x14ac:dyDescent="0.2">
      <c r="A21" s="44"/>
      <c r="B21" s="47" t="s">
        <v>105</v>
      </c>
      <c r="C21" s="47"/>
      <c r="D21" s="52">
        <f>+D15/C15-1</f>
        <v>0.23868923541357878</v>
      </c>
      <c r="E21" s="52">
        <f t="shared" si="6"/>
        <v>-6.5400339254583217E-3</v>
      </c>
      <c r="F21" s="52">
        <f t="shared" si="6"/>
        <v>-0.33907931253795187</v>
      </c>
      <c r="G21" s="52">
        <f t="shared" si="6"/>
        <v>-0.30146362994807352</v>
      </c>
      <c r="H21" s="52">
        <f t="shared" si="6"/>
        <v>6.5371525191759705E-3</v>
      </c>
      <c r="I21" s="52">
        <f t="shared" si="7"/>
        <v>-0.11251342203831871</v>
      </c>
    </row>
  </sheetData>
  <mergeCells count="2">
    <mergeCell ref="A4:A6"/>
    <mergeCell ref="A7:A9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24"/>
  <sheetViews>
    <sheetView showGridLines="0" workbookViewId="0">
      <selection activeCell="G13" sqref="G13"/>
    </sheetView>
  </sheetViews>
  <sheetFormatPr baseColWidth="10" defaultRowHeight="12" x14ac:dyDescent="0.2"/>
  <cols>
    <col min="1" max="1" width="2.140625" style="53" customWidth="1"/>
    <col min="2" max="2" width="70.140625" style="53" bestFit="1" customWidth="1"/>
    <col min="3" max="5" width="11.42578125" style="53"/>
    <col min="6" max="6" width="2.7109375" style="53" customWidth="1"/>
    <col min="7" max="7" width="19.7109375" style="53" bestFit="1" customWidth="1"/>
    <col min="8" max="16384" width="11.42578125" style="53"/>
  </cols>
  <sheetData>
    <row r="2" spans="1:11" x14ac:dyDescent="0.2">
      <c r="B2" s="89" t="s">
        <v>165</v>
      </c>
      <c r="C2" s="89"/>
      <c r="D2" s="89"/>
      <c r="E2" s="89"/>
      <c r="G2" s="75" t="s">
        <v>173</v>
      </c>
      <c r="H2" s="75"/>
      <c r="I2" s="75"/>
      <c r="J2" s="75"/>
      <c r="K2" s="75"/>
    </row>
    <row r="4" spans="1:11" x14ac:dyDescent="0.2">
      <c r="B4" s="58" t="s">
        <v>130</v>
      </c>
      <c r="C4" s="58" t="s">
        <v>166</v>
      </c>
      <c r="D4" s="58" t="s">
        <v>167</v>
      </c>
      <c r="E4" s="58" t="s">
        <v>168</v>
      </c>
      <c r="G4" s="58" t="s">
        <v>174</v>
      </c>
      <c r="H4" s="58" t="s">
        <v>175</v>
      </c>
      <c r="I4" s="58" t="s">
        <v>176</v>
      </c>
      <c r="J4" s="58" t="s">
        <v>167</v>
      </c>
      <c r="K4" s="58" t="s">
        <v>176</v>
      </c>
    </row>
    <row r="5" spans="1:11" x14ac:dyDescent="0.2">
      <c r="A5" s="88"/>
      <c r="B5" s="34" t="s">
        <v>145</v>
      </c>
      <c r="C5" s="59">
        <v>5.1150941198084679E-2</v>
      </c>
      <c r="D5" s="35">
        <v>71.458443709999997</v>
      </c>
      <c r="E5" s="60" t="s">
        <v>75</v>
      </c>
      <c r="F5" s="54"/>
      <c r="G5" s="65" t="s">
        <v>170</v>
      </c>
      <c r="H5" s="66">
        <v>1430</v>
      </c>
      <c r="I5" s="59">
        <v>0.83139534883720934</v>
      </c>
      <c r="J5" s="35">
        <v>290.81624978000008</v>
      </c>
      <c r="K5" s="59">
        <v>0.20817028918672908</v>
      </c>
    </row>
    <row r="6" spans="1:11" x14ac:dyDescent="0.2">
      <c r="A6" s="88"/>
      <c r="B6" s="34" t="s">
        <v>146</v>
      </c>
      <c r="C6" s="59">
        <v>2.0320181864008812E-2</v>
      </c>
      <c r="D6" s="35">
        <v>28.387524020000001</v>
      </c>
      <c r="E6" s="60" t="s">
        <v>77</v>
      </c>
      <c r="F6" s="54"/>
      <c r="G6" s="65" t="s">
        <v>171</v>
      </c>
      <c r="H6" s="66">
        <v>270</v>
      </c>
      <c r="I6" s="59">
        <v>0.15697674418604651</v>
      </c>
      <c r="J6" s="35">
        <v>736.69128203000014</v>
      </c>
      <c r="K6" s="59">
        <v>0.52733379698534977</v>
      </c>
    </row>
    <row r="7" spans="1:11" x14ac:dyDescent="0.2">
      <c r="A7" s="88"/>
      <c r="B7" s="34" t="s">
        <v>147</v>
      </c>
      <c r="C7" s="59">
        <v>1.5292699196980303E-2</v>
      </c>
      <c r="D7" s="35">
        <v>21.36407384</v>
      </c>
      <c r="E7" s="60" t="s">
        <v>88</v>
      </c>
      <c r="F7" s="54"/>
      <c r="G7" s="65" t="s">
        <v>172</v>
      </c>
      <c r="H7" s="66">
        <v>20</v>
      </c>
      <c r="I7" s="59">
        <v>1.1627906976744186E-2</v>
      </c>
      <c r="J7" s="35">
        <v>369.50378482000002</v>
      </c>
      <c r="K7" s="59">
        <v>0.26449591382792192</v>
      </c>
    </row>
    <row r="8" spans="1:11" x14ac:dyDescent="0.2">
      <c r="A8" s="88"/>
      <c r="B8" s="34" t="s">
        <v>148</v>
      </c>
      <c r="C8" s="59">
        <v>1.5159182934241681E-2</v>
      </c>
      <c r="D8" s="35">
        <v>21.177550109999999</v>
      </c>
      <c r="E8" s="60" t="s">
        <v>75</v>
      </c>
      <c r="F8" s="54"/>
      <c r="G8" s="67" t="s">
        <v>169</v>
      </c>
      <c r="H8" s="68">
        <v>1720</v>
      </c>
      <c r="I8" s="69">
        <v>1</v>
      </c>
      <c r="J8" s="70">
        <v>1397.0113166299991</v>
      </c>
      <c r="K8" s="69">
        <v>1.0000000000000009</v>
      </c>
    </row>
    <row r="9" spans="1:11" x14ac:dyDescent="0.2">
      <c r="A9" s="88"/>
      <c r="B9" s="34" t="s">
        <v>149</v>
      </c>
      <c r="C9" s="59">
        <v>1.3817078000888031E-2</v>
      </c>
      <c r="D9" s="35">
        <v>19.302614329999997</v>
      </c>
      <c r="E9" s="60" t="s">
        <v>75</v>
      </c>
      <c r="F9" s="54"/>
    </row>
    <row r="10" spans="1:11" x14ac:dyDescent="0.2">
      <c r="A10" s="88"/>
      <c r="B10" s="34" t="s">
        <v>150</v>
      </c>
      <c r="C10" s="59">
        <v>1.3429753736897613E-2</v>
      </c>
      <c r="D10" s="35">
        <v>18.761517949999998</v>
      </c>
      <c r="E10" s="60" t="s">
        <v>93</v>
      </c>
      <c r="F10" s="54"/>
    </row>
    <row r="11" spans="1:11" x14ac:dyDescent="0.2">
      <c r="B11" s="34" t="s">
        <v>151</v>
      </c>
      <c r="C11" s="59">
        <v>1.2480475599910815E-2</v>
      </c>
      <c r="D11" s="35">
        <v>17.435365649999998</v>
      </c>
      <c r="E11" s="60" t="s">
        <v>79</v>
      </c>
      <c r="F11" s="55"/>
      <c r="G11" s="55"/>
      <c r="H11" s="55"/>
    </row>
    <row r="12" spans="1:11" x14ac:dyDescent="0.2">
      <c r="B12" s="34" t="s">
        <v>152</v>
      </c>
      <c r="C12" s="59">
        <v>1.2438075599785629E-2</v>
      </c>
      <c r="D12" s="35">
        <v>17.376132370000001</v>
      </c>
      <c r="E12" s="61" t="s">
        <v>75</v>
      </c>
    </row>
    <row r="13" spans="1:11" x14ac:dyDescent="0.2">
      <c r="B13" s="34" t="s">
        <v>153</v>
      </c>
      <c r="C13" s="59">
        <v>1.1538965066429319E-2</v>
      </c>
      <c r="D13" s="35">
        <v>16.12006478</v>
      </c>
      <c r="E13" s="61" t="s">
        <v>79</v>
      </c>
    </row>
    <row r="14" spans="1:11" x14ac:dyDescent="0.2">
      <c r="B14" s="34" t="s">
        <v>154</v>
      </c>
      <c r="C14" s="59">
        <v>1.1443533999828082E-2</v>
      </c>
      <c r="D14" s="35">
        <v>15.986746500000001</v>
      </c>
      <c r="E14" s="62" t="s">
        <v>75</v>
      </c>
      <c r="F14" s="56"/>
      <c r="G14" s="56"/>
      <c r="H14" s="56"/>
    </row>
    <row r="15" spans="1:11" x14ac:dyDescent="0.2">
      <c r="B15" s="34" t="s">
        <v>155</v>
      </c>
      <c r="C15" s="59">
        <v>1.1326561468500135E-2</v>
      </c>
      <c r="D15" s="35">
        <v>15.82333455</v>
      </c>
      <c r="E15" s="62" t="s">
        <v>80</v>
      </c>
      <c r="F15" s="56"/>
      <c r="G15" s="56"/>
      <c r="H15" s="56"/>
    </row>
    <row r="16" spans="1:11" x14ac:dyDescent="0.2">
      <c r="B16" s="34" t="s">
        <v>156</v>
      </c>
      <c r="C16" s="59">
        <v>1.096139786966072E-2</v>
      </c>
      <c r="D16" s="35">
        <v>15.313196869999999</v>
      </c>
      <c r="E16" s="62" t="s">
        <v>85</v>
      </c>
      <c r="F16" s="56"/>
      <c r="G16" s="56"/>
      <c r="H16" s="56"/>
    </row>
    <row r="17" spans="2:8" x14ac:dyDescent="0.2">
      <c r="B17" s="34" t="s">
        <v>157</v>
      </c>
      <c r="C17" s="59">
        <v>9.0740219990339474E-3</v>
      </c>
      <c r="D17" s="35">
        <v>12.676511420000001</v>
      </c>
      <c r="E17" s="61" t="s">
        <v>77</v>
      </c>
    </row>
    <row r="18" spans="2:8" x14ac:dyDescent="0.2">
      <c r="B18" s="34" t="s">
        <v>158</v>
      </c>
      <c r="C18" s="59">
        <v>8.7822327592851027E-3</v>
      </c>
      <c r="D18" s="35">
        <v>12.26887855</v>
      </c>
      <c r="E18" s="61" t="s">
        <v>75</v>
      </c>
    </row>
    <row r="19" spans="2:8" x14ac:dyDescent="0.2">
      <c r="B19" s="34" t="s">
        <v>159</v>
      </c>
      <c r="C19" s="59">
        <v>8.2208756030010908E-3</v>
      </c>
      <c r="D19" s="35">
        <v>11.48465625</v>
      </c>
      <c r="E19" s="61" t="s">
        <v>79</v>
      </c>
    </row>
    <row r="20" spans="2:8" x14ac:dyDescent="0.2">
      <c r="B20" s="34" t="s">
        <v>160</v>
      </c>
      <c r="C20" s="59">
        <v>8.1588840006646748E-3</v>
      </c>
      <c r="D20" s="63">
        <v>11.398053279999999</v>
      </c>
      <c r="E20" s="64" t="s">
        <v>88</v>
      </c>
      <c r="F20" s="57"/>
      <c r="G20" s="57"/>
      <c r="H20" s="57"/>
    </row>
    <row r="21" spans="2:8" x14ac:dyDescent="0.2">
      <c r="B21" s="34" t="s">
        <v>161</v>
      </c>
      <c r="C21" s="59">
        <v>8.1369253310140943E-3</v>
      </c>
      <c r="D21" s="63">
        <v>11.36737677</v>
      </c>
      <c r="E21" s="64" t="s">
        <v>85</v>
      </c>
      <c r="F21" s="57"/>
      <c r="G21" s="57"/>
      <c r="H21" s="57"/>
    </row>
    <row r="22" spans="2:8" x14ac:dyDescent="0.2">
      <c r="B22" s="34" t="s">
        <v>162</v>
      </c>
      <c r="C22" s="59">
        <v>7.7249902642401039E-3</v>
      </c>
      <c r="D22" s="63">
        <v>10.79189882</v>
      </c>
      <c r="E22" s="64" t="s">
        <v>77</v>
      </c>
      <c r="F22" s="57"/>
      <c r="G22" s="57"/>
      <c r="H22" s="57"/>
    </row>
    <row r="23" spans="2:8" x14ac:dyDescent="0.2">
      <c r="B23" s="34" t="s">
        <v>163</v>
      </c>
      <c r="C23" s="59">
        <v>7.5761421357212764E-3</v>
      </c>
      <c r="D23" s="35">
        <v>10.583956300000001</v>
      </c>
      <c r="E23" s="61" t="s">
        <v>77</v>
      </c>
    </row>
    <row r="24" spans="2:8" x14ac:dyDescent="0.2">
      <c r="B24" s="34" t="s">
        <v>164</v>
      </c>
      <c r="C24" s="59">
        <v>7.4629951997456203E-3</v>
      </c>
      <c r="D24" s="35">
        <v>10.42588875</v>
      </c>
      <c r="E24" s="61" t="s">
        <v>93</v>
      </c>
    </row>
  </sheetData>
  <mergeCells count="4">
    <mergeCell ref="A5:A7"/>
    <mergeCell ref="A8:A10"/>
    <mergeCell ref="B2:E2"/>
    <mergeCell ref="G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Carátula</vt:lpstr>
      <vt:lpstr>CM GR Mlls</vt:lpstr>
      <vt:lpstr>CM GL Mlls</vt:lpstr>
      <vt:lpstr>CM GR</vt:lpstr>
      <vt:lpstr>CM GL</vt:lpstr>
      <vt:lpstr>Cuadro1</vt:lpstr>
      <vt:lpstr>Cuadro2</vt:lpstr>
      <vt:lpstr>Cuadro3</vt:lpstr>
      <vt:lpstr>Cuadro4</vt:lpstr>
      <vt:lpstr>Hoja10</vt:lpstr>
      <vt:lpstr>'CM GL Mlls'!consulta</vt:lpstr>
      <vt:lpstr>'CM GR'!consulta</vt:lpstr>
      <vt:lpstr>'CM GR Mlls'!consulta</vt:lpstr>
      <vt:lpstr>consulta</vt:lpstr>
      <vt:lpstr>perucamaras</vt:lpstr>
      <vt:lpstr>'CM GL Mlls'!titulo</vt:lpstr>
      <vt:lpstr>'CM GR'!titulo</vt:lpstr>
      <vt:lpstr>'CM GR Mlls'!titulo</vt:lpstr>
      <vt:lpstr>titulo</vt:lpstr>
    </vt:vector>
  </TitlesOfParts>
  <Company>Ministerio de Economia y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Prensa - Perucamaras</cp:lastModifiedBy>
  <dcterms:created xsi:type="dcterms:W3CDTF">2003-08-27T15:38:29Z</dcterms:created>
  <dcterms:modified xsi:type="dcterms:W3CDTF">2017-08-01T15:34:53Z</dcterms:modified>
</cp:coreProperties>
</file>